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mEinlpuBY+fLbe8p1fxiQ1AjybYZ7sUAr66Dnkm5JbewwAFlNg+MOtOwaXm4of+hLwHqyR1YV5UqrQwaKdTELw==" workbookSaltValue="dpge5j/s/fkiHT3Q19GUR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K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I214" i="83" l="1"/>
  <c r="AG190" i="83"/>
  <c r="AH214" i="83"/>
  <c r="AC334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Y112" i="83" s="1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M44" i="83" l="1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Q222" i="83" l="1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Z36" i="83" l="1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<sst xmlns="http://schemas.openxmlformats.org/spreadsheetml/2006/main" count="65895" uniqueCount="755">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</sst>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20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3.689226626224159E-2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0.96310773373775826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7.5999999999999984E-2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6.9999999999999993E-2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6.699999999999999E-2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1.4999999999999998E-2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180522.93</v>
      </c>
    </row>
    <row r="4" spans="1:29" x14ac:dyDescent="0.25">
      <c r="A4" s="2">
        <f>Results!$D$3</f>
        <v>20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20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20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0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1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0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0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0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0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0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0.06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5.8999999999999997E-2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5.7000000000000002E-2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900</v>
      </c>
    </row>
    <row r="7" spans="1:29" x14ac:dyDescent="0.25">
      <c r="A7" s="2">
        <f>Results!$D$3</f>
        <v>20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0.70754673511194699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5.0563942955210488E-2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6.3386716872430374E-2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1.3575030533896602E-2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5.9073086353215586E-2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9.1994043216387766E-2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3.0036518858093391E-3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3.7295897249474207E-4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1.0483834098608178E-2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7.2009632726640321E-2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7.0252229126573945E-2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6.9252229126573944E-2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6.7252229126573942E-2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1.315750856702789E-2</v>
      </c>
      <c r="AB7" s="2">
        <f>SUMIFS(PERSALDATA!$G$2:$G$20871,PERSALDATA!$A$2:$A$20871,WORKING!A7,PERSALDATA!$D$2:$D$20871,WORKING!B7,PERSALDATA!$E$2:$E$20871,WORKING!C7,PERSALDATA!$F$2:$F$20871,"S&amp;W: BASIC SALARY (RES)")</f>
        <v>36</v>
      </c>
      <c r="AC7" s="2">
        <f>SUMIFS(PERSALDATA!$H$2:$H$20871,PERSALDATA!$A$2:$A$20871,WORKING!A7,PERSALDATA!$D$2:$D$20871,WORKING!B7,PERSALDATA!$E$2:$E$20871,WORKING!C7)</f>
        <v>6659123.8799999999</v>
      </c>
    </row>
    <row r="8" spans="1:29" x14ac:dyDescent="0.25">
      <c r="A8" s="2">
        <f>Results!$D$3</f>
        <v>20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0.69474699941733453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7.0132824421899678E-2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5.6751589766879017E-2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4.0761913160425482E-2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1.8842166357762955E-2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9.1554993080696132E-2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1.3641693322486628E-2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3.024755969361294E-4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0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1.3265344875579684E-2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7.1950669506725906E-2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6.9715116597697677E-2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6.8715116597697676E-2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6.671511659769766E-2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1.386155652417633E-2</v>
      </c>
      <c r="AB8" s="2">
        <f>SUMIFS(PERSALDATA!$G$2:$G$20871,PERSALDATA!$A$2:$A$20871,WORKING!A8,PERSALDATA!$D$2:$D$20871,WORKING!B8,PERSALDATA!$E$2:$E$20871,WORKING!C8,PERSALDATA!$F$2:$F$20871,"S&amp;W: BASIC SALARY (RES)")</f>
        <v>5</v>
      </c>
      <c r="AC8" s="2">
        <f>SUMIFS(PERSALDATA!$H$2:$H$20871,PERSALDATA!$A$2:$A$20871,WORKING!A8,PERSALDATA!$D$2:$D$20871,WORKING!B8,PERSALDATA!$E$2:$E$20871,WORKING!C8)</f>
        <v>1252828.3399999996</v>
      </c>
    </row>
    <row r="9" spans="1:29" x14ac:dyDescent="0.25">
      <c r="A9" s="2">
        <f>Results!$D$3</f>
        <v>20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0.72537693583163765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5.9757381076469031E-2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4.4931712328598314E-2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1.2380096787079232E-2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4.6188070308081773E-2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9.4298336332256566E-2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1.6269936551492975E-2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2.4730689364322445E-4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5.5022389074124256E-4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0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7.3231822847339673E-2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7.0243503931335258E-2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6.9243503931335257E-2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6.7243503931335255E-2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1.362949365704515E-2</v>
      </c>
      <c r="AB9" s="2">
        <f>SUMIFS(PERSALDATA!$G$2:$G$20871,PERSALDATA!$A$2:$A$20871,WORKING!A9,PERSALDATA!$D$2:$D$20871,WORKING!B9,PERSALDATA!$E$2:$E$20871,WORKING!C9,PERSALDATA!$F$2:$F$20871,"S&amp;W: BASIC SALARY (RES)")</f>
        <v>18</v>
      </c>
      <c r="AC9" s="2">
        <f>SUMIFS(PERSALDATA!$H$2:$H$20871,PERSALDATA!$A$2:$A$20871,WORKING!A9,PERSALDATA!$D$2:$D$20871,WORKING!B9,PERSALDATA!$E$2:$E$20871,WORKING!C9)</f>
        <v>4219736.8</v>
      </c>
    </row>
    <row r="10" spans="1:29" x14ac:dyDescent="0.25">
      <c r="A10" s="2">
        <f>Results!$D$3</f>
        <v>20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0.73919095330564211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7.6008758730828685E-2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2.7174815685214099E-2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1.4418243197613461E-2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4.6907994588865451E-2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9.6094208500084127E-2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0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2.0502599175209176E-4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0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0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0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7.4591425932167846E-2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7.043187176198086E-2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6.943187176198086E-2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6.7431871761980844E-2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1.3885682456012526E-2</v>
      </c>
      <c r="AB10" s="2">
        <f>SUMIFS(PERSALDATA!$G$2:$G$20871,PERSALDATA!$A$2:$A$20871,WORKING!A10,PERSALDATA!$D$2:$D$20871,WORKING!B10,PERSALDATA!$E$2:$E$20871,WORKING!C10,PERSALDATA!$F$2:$F$20871,"S&amp;W: BASIC SALARY (RES)")</f>
        <v>3</v>
      </c>
      <c r="AC10" s="2">
        <f>SUMIFS(PERSALDATA!$H$2:$H$20871,PERSALDATA!$A$2:$A$20871,WORKING!A10,PERSALDATA!$D$2:$D$20871,WORKING!B10,PERSALDATA!$E$2:$E$20871,WORKING!C10)</f>
        <v>938368.83</v>
      </c>
    </row>
    <row r="11" spans="1:29" x14ac:dyDescent="0.25">
      <c r="A11" s="2">
        <f>Results!$D$3</f>
        <v>20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0.74000498798925052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5.8207964745724462E-2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2.4457294669394034E-2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6.5671746590933965E-3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4.3172375810110061E-2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9.6200137695674384E-2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1.048255401686117E-2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1.7239214675383833E-4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4.8927025251331829E-4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1.9018561623361695E-2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1.2272863912630384E-3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7.4745658866467585E-2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7.0403012690457706E-2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6.9403012690457705E-2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6.7403012690457703E-2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1.3982969060606131E-2</v>
      </c>
      <c r="AB11" s="2">
        <f>SUMIFS(PERSALDATA!$G$2:$G$20871,PERSALDATA!$A$2:$A$20871,WORKING!A11,PERSALDATA!$D$2:$D$20871,WORKING!B11,PERSALDATA!$E$2:$E$20871,WORKING!C11,PERSALDATA!$F$2:$F$20871,"S&amp;W: BASIC SALARY (RES)")</f>
        <v>21</v>
      </c>
      <c r="AC11" s="2">
        <f>SUMIFS(PERSALDATA!$H$2:$H$20871,PERSALDATA!$A$2:$A$20871,WORKING!A11,PERSALDATA!$D$2:$D$20871,WORKING!B11,PERSALDATA!$E$2:$E$20871,WORKING!C11)</f>
        <v>7237104.6100000003</v>
      </c>
    </row>
    <row r="12" spans="1:29" x14ac:dyDescent="0.25">
      <c r="A12" s="2">
        <f>Results!$D$3</f>
        <v>20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20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0.72729253919749248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4.7964566813950033E-2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1.6462943194360802E-2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5.5213068502775993E-3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1.5690025135062676E-2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9.454767212147687E-2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9.6469563010209876E-3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1.1587849766172202E-4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0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8.1560564701335533E-2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2.584147382933815E-4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9.3913244906784559E-4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1.451596729759372E-2</v>
      </c>
      <c r="AB13" s="2">
        <f>SUMIFS(PERSALDATA!$G$2:$G$20871,PERSALDATA!$A$2:$A$20871,WORKING!A13,PERSALDATA!$D$2:$D$20871,WORKING!B13,PERSALDATA!$E$2:$E$20871,WORKING!C13,PERSALDATA!$F$2:$F$20871,"S&amp;W: BASIC SALARY (RES)")</f>
        <v>16</v>
      </c>
      <c r="AC13" s="2">
        <f>SUMIFS(PERSALDATA!$H$2:$H$20871,PERSALDATA!$A$2:$A$20871,WORKING!A13,PERSALDATA!$D$2:$D$20871,WORKING!B13,PERSALDATA!$E$2:$E$20871,WORKING!C13)</f>
        <v>9457664.8999999985</v>
      </c>
    </row>
    <row r="14" spans="1:29" x14ac:dyDescent="0.25">
      <c r="A14" s="2">
        <f>Results!$D$3</f>
        <v>20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0.74328128409761063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0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0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0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0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9.662635172839254E-2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0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1.100562325052121E-4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0.15998230794149162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0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1.499834915651242E-2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52972.92</v>
      </c>
    </row>
    <row r="15" spans="1:29" x14ac:dyDescent="0.25">
      <c r="A15" s="2">
        <f>Results!$D$3</f>
        <v>20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0.6545614271462008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4.9134661000243933E-2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9.1526728001217837E-3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1.4595962371315521E-2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8.5236053973425541E-2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9.5976022301936699E-3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7.7853235013101456E-5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0.17764376724348552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0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0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1.4642602673903242E-2</v>
      </c>
      <c r="AB15" s="2">
        <f>SUMIFS(PERSALDATA!$G$2:$G$20871,PERSALDATA!$A$2:$A$20871,WORKING!A15,PERSALDATA!$D$2:$D$20871,WORKING!B15,PERSALDATA!$E$2:$E$20871,WORKING!C15,PERSALDATA!$F$2:$F$20871,"S&amp;W: BASIC SALARY (RES)")</f>
        <v>8</v>
      </c>
      <c r="AC15" s="2">
        <f>SUMIFS(PERSALDATA!$H$2:$H$20871,PERSALDATA!$A$2:$A$20871,WORKING!A15,PERSALDATA!$D$2:$D$20871,WORKING!B15,PERSALDATA!$E$2:$E$20871,WORKING!C15)</f>
        <v>6664719.8399999999</v>
      </c>
    </row>
    <row r="16" spans="1:29" x14ac:dyDescent="0.25">
      <c r="A16" s="2">
        <f>Results!$D$3</f>
        <v>20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0.59996158664076871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2.5370536599446256E-2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1.4544303194407464E-2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5.5029524004568536E-3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7.7994908127315452E-2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6.4164424989326911E-5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0.27656154861261606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0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1.4698328699702197E-2</v>
      </c>
      <c r="AB16" s="2">
        <f>SUMIFS(PERSALDATA!$G$2:$G$20871,PERSALDATA!$A$2:$A$20871,WORKING!A16,PERSALDATA!$D$2:$D$20871,WORKING!B16,PERSALDATA!$E$2:$E$20871,WORKING!C16,PERSALDATA!$F$2:$F$20871,"S&amp;W: BASIC SALARY (RES)")</f>
        <v>2</v>
      </c>
      <c r="AC16" s="2">
        <f>SUMIFS(PERSALDATA!$H$2:$H$20871,PERSALDATA!$A$2:$A$20871,WORKING!A16,PERSALDATA!$D$2:$D$20871,WORKING!B16,PERSALDATA!$E$2:$E$20871,WORKING!C16)</f>
        <v>2180647.61</v>
      </c>
    </row>
    <row r="17" spans="1:29" x14ac:dyDescent="0.25">
      <c r="A17" s="2">
        <f>Results!$D$3</f>
        <v>20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0.66663324904650956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5.555277075387579E-2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8.6662204566723244E-2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5.0255733151194369E-5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0.19110151989974022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1.4999246164002732E-2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1392079.98</v>
      </c>
    </row>
    <row r="18" spans="1:29" x14ac:dyDescent="0.25">
      <c r="A18" s="2">
        <f>Results!$D$3</f>
        <v>20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20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20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5.9166957175458036E-2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0.94083304282454205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7.0000000000000021E-2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6.7000000000000018E-2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1.5000000000000001E-2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219958.91999999998</v>
      </c>
    </row>
    <row r="21" spans="1:29" x14ac:dyDescent="0.25">
      <c r="A21" s="2">
        <f>Results!$D$3</f>
        <v>20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20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20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0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1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0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0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0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0.06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5.8999999999999997E-2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5.7000000000000002E-2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900</v>
      </c>
    </row>
    <row r="24" spans="1:29" x14ac:dyDescent="0.25">
      <c r="A24" s="2">
        <f>Results!$D$3</f>
        <v>20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0.68518992341503437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5.1153123261506409E-2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5.8017592480013362E-2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2.0312402286924762E-2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7.3850343554813597E-2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8.9080346621187884E-2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1.8369904128725415E-2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3.5492294891755128E-4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3.6714413028766497E-3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7.262456778128637E-2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7.0527579228522083E-2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6.9527579228522068E-2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6.7527579228522094E-2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1.3016657115243829E-2</v>
      </c>
      <c r="AB24" s="2">
        <f>SUMIFS(PERSALDATA!$G$2:$G$20871,PERSALDATA!$A$2:$A$20871,WORKING!A24,PERSALDATA!$D$2:$D$20871,WORKING!B24,PERSALDATA!$E$2:$E$20871,WORKING!C24,PERSALDATA!$F$2:$F$20871,"S&amp;W: BASIC SALARY (RES)")</f>
        <v>34</v>
      </c>
      <c r="AC24" s="2">
        <f>SUMIFS(PERSALDATA!$H$2:$H$20871,PERSALDATA!$A$2:$A$20871,WORKING!A24,PERSALDATA!$D$2:$D$20871,WORKING!B24,PERSALDATA!$E$2:$E$20871,WORKING!C24)</f>
        <v>6882395.1999999993</v>
      </c>
    </row>
    <row r="25" spans="1:29" x14ac:dyDescent="0.25">
      <c r="A25" s="2">
        <f>Results!$D$3</f>
        <v>20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0.70836317170424101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5.3552763779913679E-2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4.406698877017922E-2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3.4289050548734705E-2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6.6008099531012693E-2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9.208636146837193E-2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0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3.1238598705971487E-4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1.3211782104870712E-3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7.3575022246900559E-2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7.0549451605263394E-2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6.9549451605263407E-2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6.7549451605263405E-2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1.3344187885676227E-2</v>
      </c>
      <c r="AB25" s="2">
        <f>SUMIFS(PERSALDATA!$G$2:$G$20871,PERSALDATA!$A$2:$A$20871,WORKING!A25,PERSALDATA!$D$2:$D$20871,WORKING!B25,PERSALDATA!$E$2:$E$20871,WORKING!C25,PERSALDATA!$F$2:$F$20871,"S&amp;W: BASIC SALARY (RES)")</f>
        <v>9</v>
      </c>
      <c r="AC25" s="2">
        <f>SUMIFS(PERSALDATA!$H$2:$H$20871,PERSALDATA!$A$2:$A$20871,WORKING!A25,PERSALDATA!$D$2:$D$20871,WORKING!B25,PERSALDATA!$E$2:$E$20871,WORKING!C25)</f>
        <v>2164885.84</v>
      </c>
    </row>
    <row r="26" spans="1:29" x14ac:dyDescent="0.25">
      <c r="A26" s="2">
        <f>Results!$D$3</f>
        <v>20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0.67501918141670036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5.8139138633257585E-2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3.5515935225973072E-2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3.9257236270962413E-2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4.6347407571514211E-2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8.775187640177852E-2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1.2888339681365628E-2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2.351586176887163E-4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1.144062306295191E-2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0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3.1195047942796063E-2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2.2100551750116591E-3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7.3949652628827245E-2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7.0340051761312986E-2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6.9340051761312985E-2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6.7340051761313025E-2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1.3768522478772362E-2</v>
      </c>
      <c r="AB26" s="2">
        <f>SUMIFS(PERSALDATA!$G$2:$G$20871,PERSALDATA!$A$2:$A$20871,WORKING!A26,PERSALDATA!$D$2:$D$20871,WORKING!B26,PERSALDATA!$E$2:$E$20871,WORKING!C26,PERSALDATA!$F$2:$F$20871,"S&amp;W: BASIC SALARY (RES)")</f>
        <v>42</v>
      </c>
      <c r="AC26" s="2">
        <f>SUMIFS(PERSALDATA!$H$2:$H$20871,PERSALDATA!$A$2:$A$20871,WORKING!A26,PERSALDATA!$D$2:$D$20871,WORKING!B26,PERSALDATA!$E$2:$E$20871,WORKING!C26)</f>
        <v>11825677.609999998</v>
      </c>
    </row>
    <row r="27" spans="1:29" x14ac:dyDescent="0.25">
      <c r="A27" s="2">
        <f>Results!$D$3</f>
        <v>20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0.65929243725358688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5.054078598529245E-2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2.9560236121653295E-2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4.1330261159854477E-2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4.1311429974600612E-2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8.5707498311118069E-2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1.8742723554216339E-2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1.8124852441392338E-4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4.2235337055562698E-2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2.7198529294292999E-2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3.8995127654081682E-3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7.433178207439875E-2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7.0324069088402455E-2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6.9324069088402468E-2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6.7324069088402466E-2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1.3934206280689983E-2</v>
      </c>
      <c r="AB27" s="2">
        <f>SUMIFS(PERSALDATA!$G$2:$G$20871,PERSALDATA!$A$2:$A$20871,WORKING!A27,PERSALDATA!$D$2:$D$20871,WORKING!B27,PERSALDATA!$E$2:$E$20871,WORKING!C27,PERSALDATA!$F$2:$F$20871,"S&amp;W: BASIC SALARY (RES)")</f>
        <v>66</v>
      </c>
      <c r="AC27" s="2">
        <f>SUMIFS(PERSALDATA!$H$2:$H$20871,PERSALDATA!$A$2:$A$20871,WORKING!A27,PERSALDATA!$D$2:$D$20871,WORKING!B27,PERSALDATA!$E$2:$E$20871,WORKING!C27)</f>
        <v>25250136.600000001</v>
      </c>
    </row>
    <row r="28" spans="1:29" x14ac:dyDescent="0.25">
      <c r="A28" s="2">
        <f>Results!$D$3</f>
        <v>20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0.67500557255203042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5.6731517683804196E-2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2.6707895053354865E-2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2.9322301712771698E-2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4.7031836898840343E-2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8.7750251494098208E-2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2.0670345489508725E-2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1.5622166274702849E-4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3.0330155760380503E-2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2.4919732171764155E-2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1.374169520699974E-3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7.4628645692528792E-2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7.0438398602949051E-2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6.9438398602949092E-2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6.7438398602949076E-2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1.3891560695775866E-2</v>
      </c>
      <c r="AB28" s="2">
        <f>SUMIFS(PERSALDATA!$G$2:$G$20871,PERSALDATA!$A$2:$A$20871,WORKING!A28,PERSALDATA!$D$2:$D$20871,WORKING!B28,PERSALDATA!$E$2:$E$20871,WORKING!C28,PERSALDATA!$F$2:$F$20871,"S&amp;W: BASIC SALARY (RES)")</f>
        <v>53</v>
      </c>
      <c r="AC28" s="2">
        <f>SUMIFS(PERSALDATA!$H$2:$H$20871,PERSALDATA!$A$2:$A$20871,WORKING!A28,PERSALDATA!$D$2:$D$20871,WORKING!B28,PERSALDATA!$E$2:$E$20871,WORKING!C28)</f>
        <v>20488323.729999997</v>
      </c>
    </row>
    <row r="29" spans="1:29" x14ac:dyDescent="0.25">
      <c r="A29" s="2">
        <f>Results!$D$3</f>
        <v>20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0.68820820834198138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6.0669972140649599E-2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2.0097443053852162E-2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1.8085661520478753E-2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3.9039025472581493E-2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8.9466763475649039E-2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2.0124249950971687E-2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1.2517958654269026E-4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3.9487801375974012E-2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0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1.8127539782158485E-2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3.5166935288174399E-3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3.0514617703432199E-3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7.5019140684523367E-2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7.0384610951550214E-2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6.9384610951550199E-2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6.738461095155017E-2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1.4111075278305353E-2</v>
      </c>
      <c r="AB29" s="2">
        <f>SUMIFS(PERSALDATA!$G$2:$G$20871,PERSALDATA!$A$2:$A$20871,WORKING!A29,PERSALDATA!$D$2:$D$20871,WORKING!B29,PERSALDATA!$E$2:$E$20871,WORKING!C29,PERSALDATA!$F$2:$F$20871,"S&amp;W: BASIC SALARY (RES)")</f>
        <v>8</v>
      </c>
      <c r="AC29" s="2">
        <f>SUMIFS(PERSALDATA!$H$2:$H$20871,PERSALDATA!$A$2:$A$20871,WORKING!A29,PERSALDATA!$D$2:$D$20871,WORKING!B29,PERSALDATA!$E$2:$E$20871,WORKING!C29)</f>
        <v>5821636.1000000006</v>
      </c>
    </row>
    <row r="30" spans="1:29" x14ac:dyDescent="0.25">
      <c r="A30" s="2">
        <f>Results!$D$3</f>
        <v>20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0.69199939051210357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4.3602162937384427E-2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1.2601572723042182E-2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1.1074026872292461E-2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8.5348577636022247E-3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8.8626585983082026E-2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1.6027670310944053E-2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1.1115286127957828E-4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1.0752307543987824E-2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9.0599068184611872E-2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2.0424754114280397E-2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5.6464501933896202E-3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1.4681286249781145E-2</v>
      </c>
      <c r="AB30" s="2">
        <f>SUMIFS(PERSALDATA!$G$2:$G$20871,PERSALDATA!$A$2:$A$20871,WORKING!A30,PERSALDATA!$D$2:$D$20871,WORKING!B30,PERSALDATA!$E$2:$E$20871,WORKING!C30,PERSALDATA!$F$2:$F$20871,"S&amp;W: BASIC SALARY (RES)")</f>
        <v>17</v>
      </c>
      <c r="AC30" s="2">
        <f>SUMIFS(PERSALDATA!$H$2:$H$20871,PERSALDATA!$A$2:$A$20871,WORKING!A30,PERSALDATA!$D$2:$D$20871,WORKING!B30,PERSALDATA!$E$2:$E$20871,WORKING!C30)</f>
        <v>7971544.6799999988</v>
      </c>
    </row>
    <row r="31" spans="1:29" x14ac:dyDescent="0.25">
      <c r="A31" s="2">
        <f>Results!$D$3</f>
        <v>20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20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0.62662510250285008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4.6424681586634611E-2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1.0603622505849749E-2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5.7169583352198357E-3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8.2344622986886773E-2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2.7173311754823588E-2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7.4674299801322057E-5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0.1824567869299186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1.2150177603621488E-2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4.3235546839314031E-3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2.1065068104623905E-3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1.4754071172886934E-2</v>
      </c>
      <c r="AB32" s="2">
        <f>SUMIFS(PERSALDATA!$G$2:$G$20871,PERSALDATA!$A$2:$A$20871,WORKING!A32,PERSALDATA!$D$2:$D$20871,WORKING!B32,PERSALDATA!$E$2:$E$20871,WORKING!C32,PERSALDATA!$F$2:$F$20871,"S&amp;W: BASIC SALARY (RES)")</f>
        <v>10</v>
      </c>
      <c r="AC32" s="2">
        <f>SUMIFS(PERSALDATA!$H$2:$H$20871,PERSALDATA!$A$2:$A$20871,WORKING!A32,PERSALDATA!$D$2:$D$20871,WORKING!B32,PERSALDATA!$E$2:$E$20871,WORKING!C32)</f>
        <v>8433155.7400000002</v>
      </c>
    </row>
    <row r="33" spans="1:29" x14ac:dyDescent="0.25">
      <c r="A33" s="2">
        <f>Results!$D$3</f>
        <v>20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0.65934591456723601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5.7177968815723575E-2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1.1757237085967379E-2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2.9380355708075317E-3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8.5714807427684683E-2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6.5688663369056909E-5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0.17546995606779034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6.6601603031084698E-3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8.7023149831301884E-4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1.4778585580197841E-2</v>
      </c>
      <c r="AB33" s="2">
        <f>SUMIFS(PERSALDATA!$G$2:$G$20871,PERSALDATA!$A$2:$A$20871,WORKING!A33,PERSALDATA!$D$2:$D$20871,WORKING!B33,PERSALDATA!$E$2:$E$20871,WORKING!C33,PERSALDATA!$F$2:$F$20871,"S&amp;W: BASIC SALARY (RES)")</f>
        <v>10</v>
      </c>
      <c r="AC33" s="2">
        <f>SUMIFS(PERSALDATA!$H$2:$H$20871,PERSALDATA!$A$2:$A$20871,WORKING!A33,PERSALDATA!$D$2:$D$20871,WORKING!B33,PERSALDATA!$E$2:$E$20871,WORKING!C33)</f>
        <v>10206479.559999999</v>
      </c>
    </row>
    <row r="34" spans="1:29" x14ac:dyDescent="0.25">
      <c r="A34" s="2">
        <f>Results!$D$3</f>
        <v>20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20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20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20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20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20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20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20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0.7120238738235668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5.4488729436927709E-2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6.4847410440599357E-2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5.4823774390870807E-2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9.256225143558032E-2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2.0882362640575466E-2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3.7159783187948569E-4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7.1839129647986638E-2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7.0173882511457078E-2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6.9173882511457063E-2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6.7173882511457048E-2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1.3199358260049756E-2</v>
      </c>
      <c r="AB41" s="2">
        <f>SUMIFS(PERSALDATA!$G$2:$G$20871,PERSALDATA!$A$2:$A$20871,WORKING!A41,PERSALDATA!$D$2:$D$20871,WORKING!B41,PERSALDATA!$E$2:$E$20871,WORKING!C41,PERSALDATA!$F$2:$F$20871,"S&amp;W: BASIC SALARY (RES)")</f>
        <v>1</v>
      </c>
      <c r="AC41" s="2">
        <f>SUMIFS(PERSALDATA!$H$2:$H$20871,PERSALDATA!$A$2:$A$20871,WORKING!A41,PERSALDATA!$D$2:$D$20871,WORKING!B41,PERSALDATA!$E$2:$E$20871,WORKING!C41)</f>
        <v>360847.10000000003</v>
      </c>
    </row>
    <row r="42" spans="1:29" x14ac:dyDescent="0.25">
      <c r="A42" s="2">
        <f>Results!$D$3</f>
        <v>20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0.68637363275777896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5.7409610292824639E-2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4.5680156446336828E-2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8.9318370856653645E-2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8.9227830444004883E-2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3.1717255292573202E-2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2.7314390982783964E-4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7.3778765302071544E-2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7.0882973998386431E-2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6.9882973998386444E-2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6.7882973998386442E-2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1.2970924931807725E-2</v>
      </c>
      <c r="AB42" s="2">
        <f>SUMIFS(PERSALDATA!$G$2:$G$20871,PERSALDATA!$A$2:$A$20871,WORKING!A42,PERSALDATA!$D$2:$D$20871,WORKING!B42,PERSALDATA!$E$2:$E$20871,WORKING!C42,PERSALDATA!$F$2:$F$20871,"S&amp;W: BASIC SALARY (RES)")</f>
        <v>1</v>
      </c>
      <c r="AC42" s="2">
        <f>SUMIFS(PERSALDATA!$H$2:$H$20871,PERSALDATA!$A$2:$A$20871,WORKING!A42,PERSALDATA!$D$2:$D$20871,WORKING!B42,PERSALDATA!$E$2:$E$20871,WORKING!C42)</f>
        <v>256128.72</v>
      </c>
    </row>
    <row r="43" spans="1:29" x14ac:dyDescent="0.25">
      <c r="A43" s="2">
        <f>Results!$D$3</f>
        <v>20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20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20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20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20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0.72088344643841218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3.0119093618109296E-2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0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0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9.3714524914369907E-2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1.2153579974569206E-4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0.15516139922936298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0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0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1.4998176963003814E-2</v>
      </c>
      <c r="AB47" s="2">
        <f>SUMIFS(PERSALDATA!$G$2:$G$20871,PERSALDATA!$A$2:$A$20871,WORKING!A47,PERSALDATA!$D$2:$D$20871,WORKING!B47,PERSALDATA!$E$2:$E$20871,WORKING!C47,PERSALDATA!$F$2:$F$20871,"S&amp;W: BASIC SALARY (RES)")</f>
        <v>1</v>
      </c>
      <c r="AC47" s="2">
        <f>SUMIFS(PERSALDATA!$H$2:$H$20871,PERSALDATA!$A$2:$A$20871,WORKING!A47,PERSALDATA!$D$2:$D$20871,WORKING!B47,PERSALDATA!$E$2:$E$20871,WORKING!C47)</f>
        <v>383755.24</v>
      </c>
    </row>
    <row r="48" spans="1:29" x14ac:dyDescent="0.25">
      <c r="A48" s="2">
        <f>Results!$D$3</f>
        <v>20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0.7000001468299365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0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2.4585477747564578E-2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9.0999884892159044E-2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0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0.18441449053033981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1.463121783378653E-2</v>
      </c>
      <c r="AB48" s="2">
        <f>SUMIFS(PERSALDATA!$G$2:$G$20871,PERSALDATA!$A$2:$A$20871,WORKING!A48,PERSALDATA!$D$2:$D$20871,WORKING!B48,PERSALDATA!$E$2:$E$20871,WORKING!C48,PERSALDATA!$F$2:$F$20871,"S&amp;W: BASIC SALARY (RES)")</f>
        <v>1</v>
      </c>
      <c r="AC48" s="2">
        <f>SUMIFS(PERSALDATA!$H$2:$H$20871,PERSALDATA!$A$2:$A$20871,WORKING!A48,PERSALDATA!$D$2:$D$20871,WORKING!B48,PERSALDATA!$E$2:$E$20871,WORKING!C48)</f>
        <v>585711.62</v>
      </c>
    </row>
    <row r="49" spans="1:29" x14ac:dyDescent="0.25">
      <c r="A49" s="2">
        <f>Results!$D$3</f>
        <v>20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0.67184852680498464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5.7970029442181471E-2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5.2354033823253383E-2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3.6162064599566771E-4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8.9499690387959158E-2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7.8665983811744114E-5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0.11573519808974486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1.2152234822069041E-2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1.4208085193204087E-2</v>
      </c>
      <c r="AB49" s="2">
        <f>SUMIFS(PERSALDATA!$G$2:$G$20871,PERSALDATA!$A$2:$A$20871,WORKING!A49,PERSALDATA!$D$2:$D$20871,WORKING!B49,PERSALDATA!$E$2:$E$20871,WORKING!C49,PERSALDATA!$F$2:$F$20871,"S&amp;W: BASIC SALARY (RES)")</f>
        <v>2</v>
      </c>
      <c r="AC49" s="2">
        <f>SUMIFS(PERSALDATA!$H$2:$H$20871,PERSALDATA!$A$2:$A$20871,WORKING!A49,PERSALDATA!$D$2:$D$20871,WORKING!B49,PERSALDATA!$E$2:$E$20871,WORKING!C49)</f>
        <v>1852770.32</v>
      </c>
    </row>
    <row r="50" spans="1:29" x14ac:dyDescent="0.25">
      <c r="A50" s="2">
        <f>Results!$D$3</f>
        <v>20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0.59181230749862102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5.7392823685316105E-2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7.7828495756041161E-3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7.8161961819872297E-2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6.7722407501152234E-5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0.26478233501308523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1.488224142025342E-2</v>
      </c>
      <c r="AB50" s="2">
        <f>SUMIFS(PERSALDATA!$G$2:$G$20871,PERSALDATA!$A$2:$A$20871,WORKING!A50,PERSALDATA!$D$2:$D$20871,WORKING!B50,PERSALDATA!$E$2:$E$20871,WORKING!C50,PERSALDATA!$F$2:$F$20871,"S&amp;W: BASIC SALARY (RES)")</f>
        <v>1</v>
      </c>
      <c r="AC50" s="2">
        <f>SUMIFS(PERSALDATA!$H$2:$H$20871,PERSALDATA!$A$2:$A$20871,WORKING!A50,PERSALDATA!$D$2:$D$20871,WORKING!B50,PERSALDATA!$E$2:$E$20871,WORKING!C50)</f>
        <v>860867.21000000008</v>
      </c>
    </row>
    <row r="51" spans="1:29" x14ac:dyDescent="0.25">
      <c r="A51" s="2">
        <f>Results!$D$3</f>
        <v>20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20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20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20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20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20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20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20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0.73919695135902164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6.1599745946585134E-2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7.537185963146846E-2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1.9875838539853904E-3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2.5358443440454053E-2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9.6094822042572928E-2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3.9059372591240983E-4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7.0626756876174743E-2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6.9626658055292126E-2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6.8626658055292139E-2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6.6626658055292137E-2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1.3483186548032475E-2</v>
      </c>
      <c r="AB58" s="2">
        <f>SUMIFS(PERSALDATA!$G$2:$G$20871,PERSALDATA!$A$2:$A$20871,WORKING!A58,PERSALDATA!$D$2:$D$20871,WORKING!B58,PERSALDATA!$E$2:$E$20871,WORKING!C58,PERSALDATA!$F$2:$F$20871,"S&amp;W: BASIC SALARY (RES)")</f>
        <v>1</v>
      </c>
      <c r="AC58" s="2">
        <f>SUMIFS(PERSALDATA!$H$2:$H$20871,PERSALDATA!$A$2:$A$20871,WORKING!A58,PERSALDATA!$D$2:$D$20871,WORKING!B58,PERSALDATA!$E$2:$E$20871,WORKING!C58)</f>
        <v>179111.94</v>
      </c>
    </row>
    <row r="59" spans="1:29" x14ac:dyDescent="0.25">
      <c r="A59" s="2">
        <f>Results!$D$3</f>
        <v>20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0.69271488821898142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8.9407138104024411E-2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4.9715857881725334E-2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0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7.7838752226165639E-2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9.0052165018038408E-2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0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2.7119855106475665E-4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7.3311337332155196E-2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7.0670422704575242E-2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6.9670422704575227E-2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6.7670422704575225E-2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1.3082612870115664E-2</v>
      </c>
      <c r="AB59" s="2">
        <f>SUMIFS(PERSALDATA!$G$2:$G$20871,PERSALDATA!$A$2:$A$20871,WORKING!A59,PERSALDATA!$D$2:$D$20871,WORKING!B59,PERSALDATA!$E$2:$E$20871,WORKING!C59,PERSALDATA!$F$2:$F$20871,"S&amp;W: BASIC SALARY (RES)")</f>
        <v>1</v>
      </c>
      <c r="AC59" s="2">
        <f>SUMIFS(PERSALDATA!$H$2:$H$20871,PERSALDATA!$A$2:$A$20871,WORKING!A59,PERSALDATA!$D$2:$D$20871,WORKING!B59,PERSALDATA!$E$2:$E$20871,WORKING!C59)</f>
        <v>343954.64</v>
      </c>
    </row>
    <row r="60" spans="1:29" x14ac:dyDescent="0.25">
      <c r="A60" s="2">
        <f>Results!$D$3</f>
        <v>20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0.85097693853843737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3.5315437099261199E-3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3.4641845655951041E-2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0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0.11062526991771407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2.244021779713273E-4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7.3367219730147717E-2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6.9653581543440493E-2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6.8653581543440478E-2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6.6653581543440477E-2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1.4477006282491163E-2</v>
      </c>
      <c r="AB60" s="2">
        <f>SUMIFS(PERSALDATA!$G$2:$G$20871,PERSALDATA!$A$2:$A$20871,WORKING!A60,PERSALDATA!$D$2:$D$20871,WORKING!B60,PERSALDATA!$E$2:$E$20871,WORKING!C60,PERSALDATA!$F$2:$F$20871,"S&amp;W: BASIC SALARY (RES)")</f>
        <v>0</v>
      </c>
      <c r="AC60" s="2">
        <f>SUMIFS(PERSALDATA!$H$2:$H$20871,PERSALDATA!$A$2:$A$20871,WORKING!A60,PERSALDATA!$D$2:$D$20871,WORKING!B60,PERSALDATA!$E$2:$E$20871,WORKING!C60)</f>
        <v>25980.140000000003</v>
      </c>
    </row>
    <row r="61" spans="1:29" x14ac:dyDescent="0.25">
      <c r="A61" s="2">
        <f>Results!$D$3</f>
        <v>20</v>
      </c>
      <c r="B61" s="2">
        <v>4</v>
      </c>
      <c r="C61" s="2">
        <v>8</v>
      </c>
      <c r="D61" s="62" t="str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/>
      </c>
      <c r="E61" s="62" t="str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/>
      </c>
      <c r="F61" s="62" t="str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/>
      </c>
      <c r="G61" s="69" t="str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/>
      </c>
      <c r="H61" s="62" t="str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/>
      </c>
      <c r="I61" s="62" t="str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/>
      </c>
      <c r="J61" s="62" t="str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/>
      </c>
      <c r="K61" s="62" t="str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/>
      </c>
      <c r="L61" s="62" t="str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/>
      </c>
      <c r="M61" s="62" t="str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/>
      </c>
      <c r="N61" s="62" t="str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/>
      </c>
      <c r="O61" s="62" t="str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/>
      </c>
      <c r="P61" s="62" t="str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/>
      </c>
      <c r="Q61" s="62" t="str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/>
      </c>
      <c r="R61" s="62" t="str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/>
      </c>
      <c r="S61" s="62" t="str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/>
      </c>
      <c r="T61" s="62" t="str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/>
      </c>
      <c r="U61" s="62" t="str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/>
      </c>
      <c r="V61" s="62" t="str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/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7.3827684520804057E-2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7.0033119199051808E-2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6.9033119199051793E-2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6.7033119199051777E-2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0</v>
      </c>
      <c r="AB61" s="2">
        <f>SUMIFS(PERSALDATA!$G$2:$G$20871,PERSALDATA!$A$2:$A$20871,WORKING!A61,PERSALDATA!$D$2:$D$20871,WORKING!B61,PERSALDATA!$E$2:$E$20871,WORKING!C61,PERSALDATA!$F$2:$F$20871,"S&amp;W: BASIC SALARY (RES)")</f>
        <v>0</v>
      </c>
      <c r="AC61" s="2">
        <f>SUMIFS(PERSALDATA!$H$2:$H$20871,PERSALDATA!$A$2:$A$20871,WORKING!A61,PERSALDATA!$D$2:$D$20871,WORKING!B61,PERSALDATA!$E$2:$E$20871,WORKING!C61)</f>
        <v>0</v>
      </c>
    </row>
    <row r="62" spans="1:29" x14ac:dyDescent="0.25">
      <c r="A62" s="2">
        <f>Results!$D$3</f>
        <v>20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0.76889958393431046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6.407496532785921E-2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3.5823124516802439E-2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7.3904698017030852E-3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2.3669797828879836E-2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9.9956415198504553E-2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0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1.8564339194040731E-4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7.3608819706327322E-2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6.9996815722265182E-2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6.8996815722265167E-2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6.6996815722265179E-2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1.4104821513935658E-2</v>
      </c>
      <c r="AB62" s="2">
        <f>SUMIFS(PERSALDATA!$G$2:$G$20871,PERSALDATA!$A$2:$A$20871,WORKING!A62,PERSALDATA!$D$2:$D$20871,WORKING!B62,PERSALDATA!$E$2:$E$20871,WORKING!C62,PERSALDATA!$F$2:$F$20871,"S&amp;W: BASIC SALARY (RES)")</f>
        <v>1</v>
      </c>
      <c r="AC62" s="2">
        <f>SUMIFS(PERSALDATA!$H$2:$H$20871,PERSALDATA!$A$2:$A$20871,WORKING!A62,PERSALDATA!$D$2:$D$20871,WORKING!B62,PERSALDATA!$E$2:$E$20871,WORKING!C62)</f>
        <v>376851.55</v>
      </c>
    </row>
    <row r="63" spans="1:29" x14ac:dyDescent="0.25">
      <c r="A63" s="2">
        <f>Results!$D$3</f>
        <v>20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20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0.73880278501216545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4.21076523212199E-2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0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3.197945330660056E-3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0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9.6043974064849505E-2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3.1017179613870412E-2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1.2049519875317894E-4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8.8709968458481406E-2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0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1.49981925720187E-2</v>
      </c>
      <c r="AB64" s="2">
        <f>SUMIFS(PERSALDATA!$G$2:$G$20871,PERSALDATA!$A$2:$A$20871,WORKING!A64,PERSALDATA!$D$2:$D$20871,WORKING!B64,PERSALDATA!$E$2:$E$20871,WORKING!C64,PERSALDATA!$F$2:$F$20871,"S&amp;W: BASIC SALARY (RES)")</f>
        <v>1</v>
      </c>
      <c r="AC64" s="2">
        <f>SUMIFS(PERSALDATA!$H$2:$H$20871,PERSALDATA!$A$2:$A$20871,WORKING!A64,PERSALDATA!$D$2:$D$20871,WORKING!B64,PERSALDATA!$E$2:$E$20871,WORKING!C64)</f>
        <v>870906.07000000007</v>
      </c>
    </row>
    <row r="65" spans="1:29" x14ac:dyDescent="0.25">
      <c r="A65" s="2">
        <f>Results!$D$3</f>
        <v>20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20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0.66514290522552844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6.4843835157593954E-2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6.3674166546410435E-2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5.336420260342813E-3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8.6468386848930184E-2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7.4667192282716627E-5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8.3391535000902767E-2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3.1068083768008778E-2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1.3963721190014461E-2</v>
      </c>
      <c r="AB66" s="2">
        <f>SUMIFS(PERSALDATA!$G$2:$G$20871,PERSALDATA!$A$2:$A$20871,WORKING!A66,PERSALDATA!$D$2:$D$20871,WORKING!B66,PERSALDATA!$E$2:$E$20871,WORKING!C66,PERSALDATA!$F$2:$F$20871,"S&amp;W: BASIC SALARY (RES)")</f>
        <v>1</v>
      </c>
      <c r="AC66" s="2">
        <f>SUMIFS(PERSALDATA!$H$2:$H$20871,PERSALDATA!$A$2:$A$20871,WORKING!A66,PERSALDATA!$D$2:$D$20871,WORKING!B66,PERSALDATA!$E$2:$E$20871,WORKING!C66)</f>
        <v>936957.69</v>
      </c>
    </row>
    <row r="67" spans="1:29" x14ac:dyDescent="0.25">
      <c r="A67" s="2">
        <f>Results!$D$3</f>
        <v>20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0.71105815317521603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4.3389590977081144E-2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0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9.2437363263975558E-2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6.8168041652810014E-5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0.15304672454207457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1.4998977479375208E-2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940763.41999999993</v>
      </c>
    </row>
    <row r="68" spans="1:29" x14ac:dyDescent="0.25">
      <c r="A68" s="2">
        <f>Results!$D$3</f>
        <v>20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20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20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20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20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20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20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20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20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20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20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20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20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20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20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20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20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20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20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20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20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20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20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20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20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20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20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20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20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20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20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20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20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20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20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20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20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20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20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20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20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20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20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20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20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20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20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20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20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20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20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20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20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20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20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20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20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20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20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20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20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20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20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20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20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20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20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20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20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20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20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20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20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20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20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20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20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20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20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20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20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20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20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20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20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20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20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20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20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20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20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20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20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20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20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20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20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20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20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20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20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20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20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20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20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20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20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20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20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20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20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20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20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20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20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20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20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20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20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20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20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20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20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20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20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20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20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20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20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20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20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20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20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20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20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20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20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20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20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20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20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20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20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20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20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20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20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20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20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20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20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20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20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20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20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20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20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20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20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20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20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20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20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20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20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20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20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20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20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20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20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20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20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20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20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20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20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20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20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20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20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20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20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20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20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20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20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20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20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20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20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20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20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20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20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20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20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20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20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20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20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20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20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20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20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20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20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4" sqref="D4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20</v>
      </c>
      <c r="E3" s="74" t="str">
        <f>INDEX(MAPs!$I$7:$J$54,MATCH(Results!$D$3,MAPs!$I$7:$I$54,0),2)</f>
        <v>Independent Police Investigative Directorate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135.68115942028984</v>
      </c>
      <c r="N9" s="148">
        <f>IFERROR(SUMIFS('Employee Profile (2)'!C$4:C$50,'Employee Profile (2)'!$B$4:$B$50,Results!$D$3),"")</f>
        <v>0.36473429951690822</v>
      </c>
      <c r="O9" s="150" t="s">
        <v>620</v>
      </c>
      <c r="P9" s="143">
        <f>IFERROR(INDEX('Employee Profile (2)'!$AC$4:$AC$50,MATCH(Results!$D$3,'Employee Profile (2)'!$B$4:$B$50,0))*$Q9,"")</f>
        <v>243.50724637681159</v>
      </c>
      <c r="Q9" s="148">
        <f>IFERROR(SUMIFS('Employee Profile (2)'!J$4:J$50,'Employee Profile (2)'!$B$4:$B$50,Results!$D$3),"")</f>
        <v>0.65458937198067635</v>
      </c>
      <c r="R9" s="150" t="s">
        <v>627</v>
      </c>
      <c r="S9" s="144">
        <f>IFERROR(INDEX('Employee Profile (2)'!$AC$4:$AC$50,MATCH(Results!$D$3,'Employee Profile (2)'!$B$4:$B$50,0))*$T9,"")</f>
        <v>0.89855072463768115</v>
      </c>
      <c r="T9" s="147">
        <f>IFERROR(SUMIFS('Employee Profile (2)'!N$4:N$50,'Employee Profile (2)'!$B$4:$B$50,Results!$D$3),"")</f>
        <v>2.4154589371980675E-3</v>
      </c>
      <c r="U9" s="150" t="s">
        <v>632</v>
      </c>
      <c r="V9" s="144">
        <f>IFERROR(INDEX('Employee Profile (2)'!$AC$4:$AC$50,MATCH(Results!$D$3,'Employee Profile (2)'!$B$4:$B$50,0))*$W9,"")</f>
        <v>158.14492753623188</v>
      </c>
      <c r="W9" s="147">
        <f>IFERROR(SUMIFS('Employee Profile (2)'!S$4:S$50,'Employee Profile (2)'!$B$4:$B$50,Results!$D$3),"")</f>
        <v>0.4251207729468599</v>
      </c>
      <c r="X9" s="150" t="s">
        <v>635</v>
      </c>
      <c r="Y9" s="144">
        <f>IFERROR(INDEX('Employee Profile (2)'!$AC$4:$AC$50,MATCH(Results!$D$3,'Employee Profile (2)'!$B$4:$B$50,0))*$Z9,"")</f>
        <v>280.3478260869565</v>
      </c>
      <c r="Z9" s="147">
        <f>IFERROR(SUMIFS('Employee Profile (2)'!V$4:V$50,'Employee Profile (2)'!$B$4:$B$50,Results!$D$3),"")</f>
        <v>0.75362318840579712</v>
      </c>
      <c r="AA9" s="150" t="s">
        <v>675</v>
      </c>
      <c r="AB9" s="144">
        <f>IFERROR(SUMIFS('Employee Profile (2)'!$AD$4:$AD$50,'Employee Profile (2)'!$B$4:$B$50,Results!$D$3),"")</f>
        <v>110</v>
      </c>
      <c r="AC9" s="147">
        <f>IFERROR(SUMIFS('Employee Profile (2)'!$AE$4:$AE$50,'Employee Profile (2)'!$B$4:$B$50,Results!$D$3),"")</f>
        <v>0.29569892473118281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163.53623188405797</v>
      </c>
      <c r="N10" s="148">
        <f>IFERROR(SUMIFS('Employee Profile (2)'!D$4:D$50,'Employee Profile (2)'!$B$4:$B$50,Results!$D$3),"")</f>
        <v>0.43961352657004832</v>
      </c>
      <c r="O10" s="150" t="s">
        <v>621</v>
      </c>
      <c r="P10" s="143">
        <f>IFERROR(INDEX('Employee Profile (2)'!$AC$4:$AC$50,MATCH(Results!$D$3,'Employee Profile (2)'!$B$4:$B$50,0))*$Q10,"")</f>
        <v>98.840579710144937</v>
      </c>
      <c r="Q10" s="148">
        <f>IFERROR(SUMIFS('Employee Profile (2)'!K$4:K$50,'Employee Profile (2)'!$B$4:$B$50,Results!$D$3),"")</f>
        <v>0.26570048309178745</v>
      </c>
      <c r="R10" s="150" t="s">
        <v>628</v>
      </c>
      <c r="S10" s="144">
        <f>IFERROR(INDEX('Employee Profile (2)'!$AC$4:$AC$50,MATCH(Results!$D$3,'Employee Profile (2)'!$B$4:$B$50,0))*$T10,"")</f>
        <v>113.21739130434783</v>
      </c>
      <c r="T10" s="147">
        <f>IFERROR(SUMIFS('Employee Profile (2)'!O$4:O$50,'Employee Profile (2)'!$B$4:$B$50,Results!$D$3),"")</f>
        <v>0.30434782608695654</v>
      </c>
      <c r="U10" s="150" t="s">
        <v>633</v>
      </c>
      <c r="V10" s="144">
        <f>IFERROR(INDEX('Employee Profile (2)'!$AC$4:$AC$50,MATCH(Results!$D$3,'Employee Profile (2)'!$B$4:$B$50,0))*$W10,"")</f>
        <v>168.92753623188406</v>
      </c>
      <c r="W10" s="147">
        <f>IFERROR(SUMIFS('Employee Profile (2)'!T$4:T$50,'Employee Profile (2)'!$B$4:$B$50,Results!$D$3),"")</f>
        <v>0.45410628019323673</v>
      </c>
      <c r="X10" s="150" t="s">
        <v>636</v>
      </c>
      <c r="Y10" s="144">
        <f>IFERROR(INDEX('Employee Profile (2)'!$AC$4:$AC$50,MATCH(Results!$D$3,'Employee Profile (2)'!$B$4:$B$50,0))*$Z10,"")</f>
        <v>22.463768115942027</v>
      </c>
      <c r="Z10" s="147">
        <f>IFERROR(SUMIFS('Employee Profile (2)'!W$4:W$50,'Employee Profile (2)'!$B$4:$B$50,Results!$D$3),"")</f>
        <v>6.0386473429951688E-2</v>
      </c>
      <c r="AA10" s="150" t="s">
        <v>676</v>
      </c>
      <c r="AB10" s="144">
        <f>IFERROR(INDEX('Employee Profile (2)'!$AC$4:$AC$50,MATCH(Results!$D$3,'Employee Profile (2)'!$B$4:$B$50))-$AB$9,"")</f>
        <v>262</v>
      </c>
      <c r="AC10" s="147">
        <f>IFERROR(100%-$AC$9,"")</f>
        <v>0.70430107526881724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19.768115942028984</v>
      </c>
      <c r="N11" s="148">
        <f>IFERROR(SUMIFS('Employee Profile (2)'!E$4:E$50,'Employee Profile (2)'!$B$4:$B$50,Results!$D$3),"")</f>
        <v>5.3140096618357488E-2</v>
      </c>
      <c r="O11" s="150" t="s">
        <v>622</v>
      </c>
      <c r="P11" s="143">
        <f>IFERROR(INDEX('Employee Profile (2)'!$AC$4:$AC$50,MATCH(Results!$D$3,'Employee Profile (2)'!$B$4:$B$50,0))*$Q11,"")</f>
        <v>25.159420289855071</v>
      </c>
      <c r="Q11" s="148">
        <f>IFERROR(SUMIFS('Employee Profile (2)'!L$4:L$50,'Employee Profile (2)'!$B$4:$B$50,Results!$D$3),"")</f>
        <v>6.7632850241545889E-2</v>
      </c>
      <c r="R11" s="150" t="s">
        <v>629</v>
      </c>
      <c r="S11" s="144">
        <f>IFERROR(INDEX('Employee Profile (2)'!$AC$4:$AC$50,MATCH(Results!$D$3,'Employee Profile (2)'!$B$4:$B$50,0))*$T11,"")</f>
        <v>177.01449275362319</v>
      </c>
      <c r="T11" s="147">
        <f>IFERROR(SUMIFS('Employee Profile (2)'!P$4:P$50,'Employee Profile (2)'!$B$4:$B$50,Results!$D$3),"")</f>
        <v>0.47584541062801933</v>
      </c>
      <c r="U11" s="150" t="s">
        <v>53</v>
      </c>
      <c r="V11" s="144">
        <f>IFERROR(INDEX('Employee Profile (2)'!$AC$4:$AC$50,MATCH(Results!$D$3,'Employee Profile (2)'!$B$4:$B$50,0))*$W11,"")</f>
        <v>44.927536231884055</v>
      </c>
      <c r="W11" s="147">
        <f>IFERROR(SUMIFS('Employee Profile (2)'!U$4:U$50,'Employee Profile (2)'!$B$4:$B$50,Results!$D$3),"")</f>
        <v>0.12077294685990338</v>
      </c>
      <c r="X11" s="150" t="s">
        <v>637</v>
      </c>
      <c r="Y11" s="144">
        <f>IFERROR(INDEX('Employee Profile (2)'!$AC$4:$AC$50,MATCH(Results!$D$3,'Employee Profile (2)'!$B$4:$B$50,0))*$Z11,"")</f>
        <v>12.579710144927535</v>
      </c>
      <c r="Z11" s="147">
        <f>IFERROR(SUMIFS('Employee Profile (2)'!X$4:X$50,'Employee Profile (2)'!$B$4:$B$50,Results!$D$3),"")</f>
        <v>3.3816425120772944E-2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0</v>
      </c>
      <c r="I12" s="158">
        <v>0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7.1884057971014492</v>
      </c>
      <c r="N12" s="148">
        <f>IFERROR(SUMIFS('Employee Profile (2)'!F$4:F$50,'Employee Profile (2)'!$B$4:$B$50,Results!$D$3),"")</f>
        <v>1.932367149758454E-2</v>
      </c>
      <c r="O12" s="150" t="s">
        <v>623</v>
      </c>
      <c r="P12" s="143">
        <f>IFERROR(INDEX('Employee Profile (2)'!$AC$4:$AC$50,MATCH(Results!$D$3,'Employee Profile (2)'!$B$4:$B$50,0))*$Q12,"")</f>
        <v>4.4927536231884053</v>
      </c>
      <c r="Q12" s="148">
        <f>IFERROR(SUMIFS('Employee Profile (2)'!M$4:M$50,'Employee Profile (2)'!$B$4:$B$50,Results!$D$3),"")</f>
        <v>1.2077294685990338E-2</v>
      </c>
      <c r="R12" s="150" t="s">
        <v>630</v>
      </c>
      <c r="S12" s="144">
        <f>IFERROR(INDEX('Employee Profile (2)'!$AC$4:$AC$50,MATCH(Results!$D$3,'Employee Profile (2)'!$B$4:$B$50,0))*$T12,"")</f>
        <v>12.579710144927535</v>
      </c>
      <c r="T12" s="147">
        <f>IFERROR(SUMIFS('Employee Profile (2)'!Q$4:Q$50,'Employee Profile (2)'!$B$4:$B$50,Results!$D$3),"")</f>
        <v>3.3816425120772944E-2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10.782608695652174</v>
      </c>
      <c r="Z12" s="147">
        <f>IFERROR(SUMIFS('Employee Profile (2)'!Y$4:Y$50,'Employee Profile (2)'!$B$4:$B$50,Results!$D$3),"")</f>
        <v>2.8985507246376812E-2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0</v>
      </c>
      <c r="N13" s="148">
        <f>IFERROR(SUMIFS('Employee Profile (2)'!G$4:G$50,'Employee Profile (2)'!$B$4:$B$50,Results!$D$3),"")</f>
        <v>0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68.289855072463766</v>
      </c>
      <c r="T13" s="147">
        <f>IFERROR(SUMIFS('Employee Profile (2)'!R$4:R$50,'Employee Profile (2)'!$B$4:$B$50,Results!$D$3),"")</f>
        <v>0.18357487922705315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45.826086956521742</v>
      </c>
      <c r="Z13" s="147">
        <f>IFERROR(SUMIFS('Employee Profile (2)'!Z$4:Z$50,'Employee Profile (2)'!$B$4:$B$50,Results!$D$3),"")</f>
        <v>0.12318840579710146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</v>
      </c>
      <c r="N14" s="148">
        <f>IFERROR(SUMIFS('Employee Profile (2)'!H$4:H$50,'Employee Profile (2)'!$B$4:$B$50,Results!$D$3),"")</f>
        <v>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0</v>
      </c>
      <c r="I15" s="112">
        <f t="shared" si="0"/>
        <v>0</v>
      </c>
      <c r="J15" s="112">
        <f t="shared" si="0"/>
        <v>0</v>
      </c>
      <c r="L15" s="150" t="s">
        <v>53</v>
      </c>
      <c r="M15" s="143">
        <f>IFERROR(INDEX('Employee Profile (2)'!$AC$4:$AC$50,MATCH(Results!$D$3,'Employee Profile (2)'!$B$4:$B$50,0))*$N15,"")</f>
        <v>45.826086956521742</v>
      </c>
      <c r="N15" s="148">
        <f>IFERROR(SUMIFS('Employee Profile (2)'!I$4:I$50,'Employee Profile (2)'!$B$4:$B$50,Results!$D$3),"")</f>
        <v>0.12318840579710146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0</v>
      </c>
      <c r="I16" s="82">
        <f>SUMIFS($AE$64:$AE$509,$C$64:$C$509,"Total")</f>
        <v>0</v>
      </c>
      <c r="J16" s="82">
        <f>SUMIFS($AM$64:$AM$509,$C$64:$C$509,"Total")</f>
        <v>0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107</v>
      </c>
      <c r="G29" s="87">
        <f t="shared" ref="G29:G44" si="4">SUMIFS($K$64:$K$509,$A$64:$A$509,B29,$C$64:$C$509,"Total")</f>
        <v>400.96261682242988</v>
      </c>
      <c r="H29" s="83">
        <f t="shared" ref="H29:H44" si="5">SUMIFS($J$64:$J$509,$A$64:$A$509,B29,$C$64:$C$509,"Total")</f>
        <v>42903</v>
      </c>
      <c r="I29" s="21">
        <f t="shared" ref="I29:I44" si="6">-SUMIFS($O$64:$O$509,$A$64:$A$509,$B29,$C$64:$C$509,"Total")+SUMIFS($N$64:$N$509,$A$64:$A$509,$B29,$C$64:$C$509,"Total")</f>
        <v>5</v>
      </c>
      <c r="J29" s="88">
        <f t="shared" ref="J29:J44" si="7">SUMIFS($P$64:$P$509,$A$64:$A$509,$B29,$C$64:$C$509,"Total")</f>
        <v>112</v>
      </c>
      <c r="K29" s="88">
        <f t="shared" ref="K29:K44" si="8">SUMIFS($M$64:$M$509,$A$64:$A$509,$B29,$C$64:$C$509,"Total")</f>
        <v>434.04976486182039</v>
      </c>
      <c r="L29" s="88">
        <f t="shared" ref="L29:L44" si="9">SUMIFS($R$64:$R$509,$A$64:$A$509,$B29,$C$64:$C$509,"Total")+SUMIFS($Q$64:$Q$509,$A$64:$A$509,$B29,$C$64:$C$509,"Total")</f>
        <v>2427.3352691255418</v>
      </c>
      <c r="M29" s="88">
        <f t="shared" ref="M29:M44" si="10">SUMIFS($S$64:$S$509,$A$64:$A$509,$B29,$C$64:$C$509,"Total")</f>
        <v>48613.573664523887</v>
      </c>
      <c r="N29" s="88">
        <f t="shared" ref="N29:N44" si="11">SUMIFS($S$64:$S$509,$A$64:$A$509,$B29,$C$64:$C$509,"Compensation Budget")</f>
        <v>44729</v>
      </c>
      <c r="O29" s="89">
        <f t="shared" ref="O29:O44" si="12">SUMIFS($S$64:$S$509,$A$64:$A$509,$B29,$C$64:$C$509,"Under/(Over)")</f>
        <v>-3884.5736645238867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112</v>
      </c>
      <c r="R29" s="88">
        <f t="shared" ref="R29:R44" si="15">SUMIFS($U$64:$U$509,$A$64:$A$509,$B29,$C$64:$C$509,"Total")</f>
        <v>469.81009800867633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52618.730976971747</v>
      </c>
      <c r="U29" s="88">
        <f t="shared" ref="U29:U44" si="18">SUMIFS($AA$64:$AA$509,$A$64:$A$509,$B29,$C$64:$C$509,"Compensation Budget")</f>
        <v>51646</v>
      </c>
      <c r="V29" s="89">
        <f t="shared" ref="V29:V44" si="19">SUMIFS($AA$64:$AA$509,$A$64:$A$509,$B29,$C$64:$C$509,"Under/(Over)")</f>
        <v>-972.73097697174671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112</v>
      </c>
      <c r="Y29" s="88">
        <f t="shared" ref="Y29:Y44" si="22">SUMIFS($AC$64:$AC$509,$A$64:$A$509,$B29,$C$64:$C$509,"Total")</f>
        <v>508.04824372378874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56901.403297064338</v>
      </c>
      <c r="AB29" s="88">
        <f t="shared" ref="AB29:AB44" si="25">SUMIFS($AI$64:$AI$509,$A$64:$A$509,$B29,$C$64:$C$509,"Compensation Budget")</f>
        <v>55968</v>
      </c>
      <c r="AC29" s="89">
        <f t="shared" ref="AC29:AC44" si="26">SUMIFS($AI$64:$AI$509,$A$64:$A$509,$B29,$C$64:$C$509,"Under/(Over)")</f>
        <v>-933.4032970643384</v>
      </c>
      <c r="AD29" s="21">
        <f t="shared" ref="AD29:AD44" si="27">-SUMIFS($AM$64:$AM$509,$A$64:$A$509,$B29,$C$64:$C$509,"Total")+SUMIFS($AL$64:$AL$509,$A$64:$A$509,$B29,$C$64:$C$509,"Total")</f>
        <v>0</v>
      </c>
      <c r="AE29" s="88">
        <f t="shared" ref="AE29:AE44" si="28">SUMIFS($AN$64:$AN$509,$A$64:$A$509,$B29,$C$64:$C$509,"Total")</f>
        <v>112</v>
      </c>
      <c r="AF29" s="88">
        <f t="shared" ref="AF29:AF44" si="29">SUMIFS($AK$64:$AK$509,$A$64:$A$509,$B29,$C$64:$C$509,"Total")</f>
        <v>548.37683658634205</v>
      </c>
      <c r="AG29" s="88">
        <f t="shared" ref="AG29:AG44" si="30">SUMIFS($AP$64:$AP$509,$A$64:$A$509,$B29,$C$64:$C$509,"Total")+SUMIFS($AO$64:$AO$509,$A$64:$A$509,$B29,$C$64:$C$509,"Total")</f>
        <v>0</v>
      </c>
      <c r="AH29" s="88">
        <f t="shared" ref="AH29:AH44" si="31">SUMIFS($AQ$64:$AQ$509,$A$64:$A$509,$B29,$C$64:$C$509,"Total")</f>
        <v>61418.20569767031</v>
      </c>
      <c r="AI29" s="88">
        <f t="shared" ref="AI29:AI44" si="32">SUMIFS($AQ$64:$AQ$509,$A$64:$A$509,$B29,$C$64:$C$509,"Compensation Budget")</f>
        <v>60221.568000000007</v>
      </c>
      <c r="AJ29" s="89">
        <f t="shared" ref="AJ29:AJ44" si="33">SUMIFS($AQ$64:$AQ$509,$A$64:$A$509,$B29,$C$64:$C$509,"Under/(Over)")</f>
        <v>-1196.6376976703032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Investigation and Information Management</v>
      </c>
      <c r="D30" s="222">
        <f t="shared" si="2"/>
        <v>0</v>
      </c>
      <c r="E30" s="223">
        <f t="shared" si="2"/>
        <v>0</v>
      </c>
      <c r="F30" s="80">
        <f t="shared" si="3"/>
        <v>256</v>
      </c>
      <c r="G30" s="155">
        <f t="shared" si="4"/>
        <v>402.734375</v>
      </c>
      <c r="H30" s="155">
        <f t="shared" si="5"/>
        <v>103100</v>
      </c>
      <c r="I30" s="23">
        <f t="shared" si="6"/>
        <v>3</v>
      </c>
      <c r="J30" s="22">
        <f t="shared" si="7"/>
        <v>259</v>
      </c>
      <c r="K30" s="22">
        <f t="shared" si="8"/>
        <v>433.86089000090203</v>
      </c>
      <c r="L30" s="22">
        <f t="shared" si="9"/>
        <v>940.51974456559253</v>
      </c>
      <c r="M30" s="22">
        <f t="shared" si="10"/>
        <v>112369.97051023363</v>
      </c>
      <c r="N30" s="22">
        <f t="shared" si="11"/>
        <v>120728</v>
      </c>
      <c r="O30" s="91">
        <f t="shared" si="12"/>
        <v>8358.0294897663698</v>
      </c>
      <c r="P30" s="23">
        <f t="shared" si="13"/>
        <v>0</v>
      </c>
      <c r="Q30" s="22">
        <f t="shared" si="14"/>
        <v>259</v>
      </c>
      <c r="R30" s="22">
        <f t="shared" si="15"/>
        <v>470.00237617837962</v>
      </c>
      <c r="S30" s="22">
        <f t="shared" si="16"/>
        <v>0</v>
      </c>
      <c r="T30" s="22">
        <f t="shared" si="17"/>
        <v>121730.61543020033</v>
      </c>
      <c r="U30" s="22">
        <f t="shared" si="18"/>
        <v>119809</v>
      </c>
      <c r="V30" s="91">
        <f t="shared" si="19"/>
        <v>-1921.615430200327</v>
      </c>
      <c r="W30" s="23">
        <f t="shared" si="20"/>
        <v>0</v>
      </c>
      <c r="X30" s="22">
        <f t="shared" si="21"/>
        <v>259</v>
      </c>
      <c r="Y30" s="22">
        <f t="shared" si="22"/>
        <v>508.68432348716374</v>
      </c>
      <c r="Z30" s="22">
        <f t="shared" si="23"/>
        <v>0</v>
      </c>
      <c r="AA30" s="22">
        <f t="shared" si="24"/>
        <v>131749.23978317541</v>
      </c>
      <c r="AB30" s="22">
        <f t="shared" si="25"/>
        <v>124308</v>
      </c>
      <c r="AC30" s="91">
        <f t="shared" si="26"/>
        <v>-7441.239783175406</v>
      </c>
      <c r="AD30" s="23">
        <f t="shared" si="27"/>
        <v>0</v>
      </c>
      <c r="AE30" s="22">
        <f t="shared" si="28"/>
        <v>259</v>
      </c>
      <c r="AF30" s="22">
        <f t="shared" si="29"/>
        <v>549.52508608224343</v>
      </c>
      <c r="AG30" s="22">
        <f t="shared" si="30"/>
        <v>0</v>
      </c>
      <c r="AH30" s="22">
        <f t="shared" si="31"/>
        <v>142326.99729530106</v>
      </c>
      <c r="AI30" s="22">
        <f t="shared" si="32"/>
        <v>133755.408</v>
      </c>
      <c r="AJ30" s="91">
        <f t="shared" si="33"/>
        <v>-8571.5892953010625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Legal Services</v>
      </c>
      <c r="D31" s="222">
        <f t="shared" si="2"/>
        <v>0</v>
      </c>
      <c r="E31" s="223">
        <f t="shared" si="2"/>
        <v>0</v>
      </c>
      <c r="F31" s="80">
        <f t="shared" si="3"/>
        <v>0</v>
      </c>
      <c r="G31" s="155">
        <f t="shared" si="4"/>
        <v>0</v>
      </c>
      <c r="H31" s="155">
        <f t="shared" si="5"/>
        <v>0</v>
      </c>
      <c r="I31" s="23">
        <f t="shared" si="6"/>
        <v>0</v>
      </c>
      <c r="J31" s="22">
        <f t="shared" si="7"/>
        <v>0</v>
      </c>
      <c r="K31" s="22">
        <f t="shared" si="8"/>
        <v>0</v>
      </c>
      <c r="L31" s="22">
        <f t="shared" si="9"/>
        <v>0</v>
      </c>
      <c r="M31" s="22">
        <f t="shared" si="10"/>
        <v>0</v>
      </c>
      <c r="N31" s="22">
        <f t="shared" si="11"/>
        <v>5220</v>
      </c>
      <c r="O31" s="91">
        <f t="shared" si="12"/>
        <v>5220</v>
      </c>
      <c r="P31" s="23">
        <f t="shared" si="13"/>
        <v>0</v>
      </c>
      <c r="Q31" s="22">
        <f t="shared" si="14"/>
        <v>0</v>
      </c>
      <c r="R31" s="22">
        <f t="shared" si="15"/>
        <v>0</v>
      </c>
      <c r="S31" s="22">
        <f t="shared" si="16"/>
        <v>0</v>
      </c>
      <c r="T31" s="22">
        <f t="shared" si="17"/>
        <v>0</v>
      </c>
      <c r="U31" s="22">
        <f t="shared" si="18"/>
        <v>5731</v>
      </c>
      <c r="V31" s="91">
        <f t="shared" si="19"/>
        <v>5731</v>
      </c>
      <c r="W31" s="23">
        <f t="shared" si="20"/>
        <v>0</v>
      </c>
      <c r="X31" s="22">
        <f t="shared" si="21"/>
        <v>0</v>
      </c>
      <c r="Y31" s="22">
        <f t="shared" si="22"/>
        <v>0</v>
      </c>
      <c r="Z31" s="22">
        <f t="shared" si="23"/>
        <v>0</v>
      </c>
      <c r="AA31" s="22">
        <f t="shared" si="24"/>
        <v>0</v>
      </c>
      <c r="AB31" s="22">
        <f t="shared" si="25"/>
        <v>6235</v>
      </c>
      <c r="AC31" s="91">
        <f t="shared" si="26"/>
        <v>6235</v>
      </c>
      <c r="AD31" s="23">
        <f t="shared" si="27"/>
        <v>0</v>
      </c>
      <c r="AE31" s="22">
        <f t="shared" si="28"/>
        <v>0</v>
      </c>
      <c r="AF31" s="22">
        <f t="shared" si="29"/>
        <v>0</v>
      </c>
      <c r="AG31" s="22">
        <f t="shared" si="30"/>
        <v>0</v>
      </c>
      <c r="AH31" s="22">
        <f t="shared" si="31"/>
        <v>0</v>
      </c>
      <c r="AI31" s="22">
        <f t="shared" si="32"/>
        <v>6708.8600000000006</v>
      </c>
      <c r="AJ31" s="91">
        <f t="shared" si="33"/>
        <v>6708.8600000000006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Compliance Monitoring and Stakeholder Management</v>
      </c>
      <c r="D32" s="222">
        <f t="shared" si="2"/>
        <v>0</v>
      </c>
      <c r="E32" s="223">
        <f t="shared" si="2"/>
        <v>0</v>
      </c>
      <c r="F32" s="80">
        <f t="shared" si="3"/>
        <v>12</v>
      </c>
      <c r="G32" s="155">
        <f t="shared" si="4"/>
        <v>296.33333333333331</v>
      </c>
      <c r="H32" s="155">
        <f t="shared" si="5"/>
        <v>3556</v>
      </c>
      <c r="I32" s="23">
        <f t="shared" si="6"/>
        <v>1</v>
      </c>
      <c r="J32" s="22">
        <f t="shared" si="7"/>
        <v>13</v>
      </c>
      <c r="K32" s="22">
        <f t="shared" si="8"/>
        <v>309.73482323127899</v>
      </c>
      <c r="L32" s="22">
        <f t="shared" si="9"/>
        <v>237.35800399842827</v>
      </c>
      <c r="M32" s="22">
        <f t="shared" si="10"/>
        <v>4026.552702006627</v>
      </c>
      <c r="N32" s="22">
        <f t="shared" si="11"/>
        <v>7806</v>
      </c>
      <c r="O32" s="91">
        <f t="shared" si="12"/>
        <v>3779.447297993373</v>
      </c>
      <c r="P32" s="23">
        <f t="shared" si="13"/>
        <v>0</v>
      </c>
      <c r="Q32" s="22">
        <f t="shared" si="14"/>
        <v>13</v>
      </c>
      <c r="R32" s="22">
        <f t="shared" si="15"/>
        <v>334.35407465463237</v>
      </c>
      <c r="S32" s="22">
        <f t="shared" si="16"/>
        <v>0</v>
      </c>
      <c r="T32" s="22">
        <f t="shared" si="17"/>
        <v>4346.602970510221</v>
      </c>
      <c r="U32" s="22">
        <f t="shared" si="18"/>
        <v>8971</v>
      </c>
      <c r="V32" s="91">
        <f t="shared" si="19"/>
        <v>4624.397029489779</v>
      </c>
      <c r="W32" s="23">
        <f t="shared" si="20"/>
        <v>0</v>
      </c>
      <c r="X32" s="22">
        <f t="shared" si="21"/>
        <v>13</v>
      </c>
      <c r="Y32" s="22">
        <f t="shared" si="22"/>
        <v>360.6001623323283</v>
      </c>
      <c r="Z32" s="22">
        <f t="shared" si="23"/>
        <v>0</v>
      </c>
      <c r="AA32" s="22">
        <f t="shared" si="24"/>
        <v>4687.8021103202682</v>
      </c>
      <c r="AB32" s="22">
        <f t="shared" si="25"/>
        <v>9286</v>
      </c>
      <c r="AC32" s="91">
        <f t="shared" si="26"/>
        <v>4598.1978896797318</v>
      </c>
      <c r="AD32" s="23">
        <f t="shared" si="27"/>
        <v>0</v>
      </c>
      <c r="AE32" s="22">
        <f t="shared" si="28"/>
        <v>13</v>
      </c>
      <c r="AF32" s="22">
        <f t="shared" si="29"/>
        <v>388.1850191869737</v>
      </c>
      <c r="AG32" s="22">
        <f t="shared" si="30"/>
        <v>0</v>
      </c>
      <c r="AH32" s="22">
        <f t="shared" si="31"/>
        <v>5046.4052494306579</v>
      </c>
      <c r="AI32" s="22">
        <f t="shared" si="32"/>
        <v>9991.7360000000008</v>
      </c>
      <c r="AJ32" s="91">
        <f t="shared" si="33"/>
        <v>4945.3307505693429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/>
      </c>
      <c r="D33" s="222">
        <f t="shared" si="2"/>
        <v>0</v>
      </c>
      <c r="E33" s="223">
        <f t="shared" si="2"/>
        <v>0</v>
      </c>
      <c r="F33" s="80">
        <f t="shared" si="3"/>
        <v>0</v>
      </c>
      <c r="G33" s="155">
        <f t="shared" si="4"/>
        <v>0</v>
      </c>
      <c r="H33" s="155">
        <f t="shared" si="5"/>
        <v>0</v>
      </c>
      <c r="I33" s="23">
        <f t="shared" si="6"/>
        <v>0</v>
      </c>
      <c r="J33" s="22">
        <f t="shared" si="7"/>
        <v>0</v>
      </c>
      <c r="K33" s="22">
        <f t="shared" si="8"/>
        <v>0</v>
      </c>
      <c r="L33" s="22">
        <f t="shared" si="9"/>
        <v>0</v>
      </c>
      <c r="M33" s="22">
        <f t="shared" si="10"/>
        <v>0</v>
      </c>
      <c r="N33" s="22">
        <f t="shared" si="11"/>
        <v>0</v>
      </c>
      <c r="O33" s="91">
        <f t="shared" si="12"/>
        <v>0</v>
      </c>
      <c r="P33" s="23">
        <f t="shared" si="13"/>
        <v>0</v>
      </c>
      <c r="Q33" s="22">
        <f t="shared" si="14"/>
        <v>0</v>
      </c>
      <c r="R33" s="22">
        <f t="shared" si="15"/>
        <v>0</v>
      </c>
      <c r="S33" s="22">
        <f t="shared" si="16"/>
        <v>0</v>
      </c>
      <c r="T33" s="22">
        <f t="shared" si="17"/>
        <v>0</v>
      </c>
      <c r="U33" s="22">
        <f t="shared" si="18"/>
        <v>0</v>
      </c>
      <c r="V33" s="91">
        <f t="shared" si="19"/>
        <v>0</v>
      </c>
      <c r="W33" s="23">
        <f t="shared" si="20"/>
        <v>0</v>
      </c>
      <c r="X33" s="22">
        <f t="shared" si="21"/>
        <v>0</v>
      </c>
      <c r="Y33" s="22">
        <f t="shared" si="22"/>
        <v>0</v>
      </c>
      <c r="Z33" s="22">
        <f t="shared" si="23"/>
        <v>0</v>
      </c>
      <c r="AA33" s="22">
        <f t="shared" si="24"/>
        <v>0</v>
      </c>
      <c r="AB33" s="22">
        <f t="shared" si="25"/>
        <v>0</v>
      </c>
      <c r="AC33" s="91">
        <f t="shared" si="26"/>
        <v>0</v>
      </c>
      <c r="AD33" s="23">
        <f t="shared" si="27"/>
        <v>0</v>
      </c>
      <c r="AE33" s="22">
        <f t="shared" si="28"/>
        <v>0</v>
      </c>
      <c r="AF33" s="22">
        <f t="shared" si="29"/>
        <v>0</v>
      </c>
      <c r="AG33" s="22">
        <f t="shared" si="30"/>
        <v>0</v>
      </c>
      <c r="AH33" s="22">
        <f t="shared" si="31"/>
        <v>0</v>
      </c>
      <c r="AI33" s="22">
        <f t="shared" si="32"/>
        <v>0</v>
      </c>
      <c r="AJ33" s="91">
        <f t="shared" si="33"/>
        <v>0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375</v>
      </c>
      <c r="G45" s="92">
        <f>IFERROR(H45/F45,0)</f>
        <v>398.82400000000001</v>
      </c>
      <c r="H45" s="92">
        <f>SUM(H29:H38)</f>
        <v>149559</v>
      </c>
      <c r="I45" s="25">
        <f>SUM(I29:I38)</f>
        <v>9</v>
      </c>
      <c r="J45" s="92">
        <f>SUM(J29:J38)</f>
        <v>384</v>
      </c>
      <c r="K45" s="92">
        <f>IFERROR(M45/J45,0)</f>
        <v>429.71379394990663</v>
      </c>
      <c r="L45" s="92">
        <f t="shared" ref="L45:Q45" si="34">SUM(L29:L38)</f>
        <v>3605.2130176895625</v>
      </c>
      <c r="M45" s="92">
        <f t="shared" si="34"/>
        <v>165010.09687676415</v>
      </c>
      <c r="N45" s="92">
        <f>INDEX('ENE17'!$C$2:$C$48,MATCH(Results!$D$3,'ENE17'!$A$2:$A$48,0))</f>
        <v>169583</v>
      </c>
      <c r="O45" s="129">
        <f>N45-M45</f>
        <v>4572.9031232358539</v>
      </c>
      <c r="P45" s="25">
        <f t="shared" si="34"/>
        <v>0</v>
      </c>
      <c r="Q45" s="24">
        <f t="shared" si="34"/>
        <v>384</v>
      </c>
      <c r="R45" s="92">
        <f>IFERROR(T45/Q45,0)</f>
        <v>465.35403483771432</v>
      </c>
      <c r="S45" s="24">
        <f>SUM(S29:S38)</f>
        <v>0</v>
      </c>
      <c r="T45" s="24">
        <f>SUM(T29:T38)</f>
        <v>178695.94937768229</v>
      </c>
      <c r="U45" s="207">
        <f>INDEX('ENE17'!$D$2:$D$48,MATCH(Results!$D$3,'ENE17'!$A$2:$A$48,0))</f>
        <v>186157</v>
      </c>
      <c r="V45" s="24">
        <f>U45-T45</f>
        <v>7461.0506223177072</v>
      </c>
      <c r="W45" s="25">
        <f t="shared" ref="W45:X45" si="35">SUM(W29:W38)</f>
        <v>0</v>
      </c>
      <c r="X45" s="24">
        <f t="shared" si="35"/>
        <v>384</v>
      </c>
      <c r="Y45" s="92">
        <f>IFERROR(AA45/X45,0)</f>
        <v>503.48553435041669</v>
      </c>
      <c r="Z45" s="24">
        <f t="shared" ref="Z45:AA45" si="36">SUM(Z29:Z38)</f>
        <v>0</v>
      </c>
      <c r="AA45" s="24">
        <f t="shared" si="36"/>
        <v>193338.44519056001</v>
      </c>
      <c r="AB45" s="207">
        <f>INDEX('ENE17'!$E$2:$E$48,MATCH(Results!$D$3,'ENE17'!$A$2:$A$48,0))</f>
        <v>195797</v>
      </c>
      <c r="AC45" s="24">
        <f>AB45-AA45</f>
        <v>2458.5548094399855</v>
      </c>
      <c r="AD45" s="25">
        <f t="shared" ref="AD45:AE45" si="37">SUM(AD29:AD38)</f>
        <v>0</v>
      </c>
      <c r="AE45" s="24">
        <f t="shared" si="37"/>
        <v>384</v>
      </c>
      <c r="AF45" s="92">
        <f>IFERROR(AH45/AE45,0)</f>
        <v>543.72814646458858</v>
      </c>
      <c r="AG45" s="24">
        <f t="shared" ref="AG45:AH45" si="38">SUM(AG29:AG38)</f>
        <v>0</v>
      </c>
      <c r="AH45" s="24">
        <f t="shared" si="38"/>
        <v>208791.60824240203</v>
      </c>
      <c r="AI45" s="207">
        <f>INDEX('ENE17'!$F$2:$F$48,MATCH(Results!$D$3,'ENE17'!$A$2:$A$48,0))</f>
        <v>210678</v>
      </c>
      <c r="AJ45" s="24">
        <f>AI45-AH45</f>
        <v>1886.3917575979722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87</v>
      </c>
      <c r="G51" s="193">
        <f>IFERROR(H51/F51,"")</f>
        <v>210.26436781609195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18293</v>
      </c>
      <c r="I51" s="97">
        <f>SUMIFS($N$64:$N$509,$B$64:$B$509,$B51)-SUMIFS($O$64:$O$509,$B$64:$B$509,$B51)</f>
        <v>1</v>
      </c>
      <c r="J51" s="80">
        <f>SUMIFS($P$64:$P$509,$B$64:$B$509,$B51)</f>
        <v>88</v>
      </c>
      <c r="K51" s="80">
        <f>IFERROR(M51/J51,0)</f>
        <v>228.22077968463489</v>
      </c>
      <c r="L51" s="80">
        <f>SUMIFS($R$64:$R$509,$B$64:$B$509,$B51)+SUMIFS($Q$64:$Q$509,$B$64:$B$509,$B51)</f>
        <v>206.45760928604375</v>
      </c>
      <c r="M51" s="98">
        <f>SUMIFS($S$64:$S$509,$B$64:$B$509,$B51)</f>
        <v>20083.42861224787</v>
      </c>
      <c r="N51" s="80">
        <f>SUMIFS($V$64:$V$509,$B$64:$B$509,$B51)-SUMIFS($W$64:$W$509,$B$64:$B$509,$B51)</f>
        <v>0</v>
      </c>
      <c r="O51" s="80">
        <f>SUMIFS($X$64:$X$509,$B$64:$B$509,$B51)</f>
        <v>88</v>
      </c>
      <c r="P51" s="80">
        <f>IFERROR(R51/O51,0)</f>
        <v>247.49759238316648</v>
      </c>
      <c r="Q51" s="80">
        <f>SUMIFS($Z$64:$Z$509,$B$64:$B$509,$B51)+SUMIFS($Y$64:$Y$509,$B$64:$B$509,$B51)</f>
        <v>0</v>
      </c>
      <c r="R51" s="80">
        <f>SUMIFS($AA$64:$AA$509,$B$64:$B$509,$B51)</f>
        <v>21779.78812971865</v>
      </c>
      <c r="S51" s="97">
        <f>SUMIFS($AD$64:$AD$509,$B$64:$B$509,$B51)-SUMIFS($AE$64:$AE$509,$B$64:$B$509,$B51)</f>
        <v>0</v>
      </c>
      <c r="T51" s="80">
        <f>SUMIFS($AF$64:$AF$509,$B$64:$B$509,$B51)</f>
        <v>88</v>
      </c>
      <c r="U51" s="80">
        <f>IFERROR(W51/T51,0)</f>
        <v>268.15187520857631</v>
      </c>
      <c r="V51" s="80">
        <f>SUMIFS($AH$64:$AH$509,$B$64:$B$509,$B51)+SUMIFS($AG$64:$AG$509,$B$64:$B$509,$B51)</f>
        <v>0</v>
      </c>
      <c r="W51" s="98">
        <f>SUMIFS($AI$64:$AI$509,$B$64:$B$509,$B51)</f>
        <v>23597.365018354714</v>
      </c>
      <c r="X51" s="80">
        <f>SUMIFS($AL$64:$AL$509,$B$64:$B$509,$B51)-SUMIFS($AM$64:$AM$509,$B$64:$B$509,$B51)</f>
        <v>0</v>
      </c>
      <c r="Y51" s="80">
        <f>SUMIFS($AN$64:$AN$509,$B$64:$B$509,$B51)</f>
        <v>88</v>
      </c>
      <c r="Z51" s="80">
        <f>IFERROR(AB51/Y51,0)</f>
        <v>289.98643358186814</v>
      </c>
      <c r="AA51" s="80">
        <f>SUMIFS($AP$64:$AP$509,$B$64:$B$509,$B51)+SUMIFS($AO$64:$AO$509,$B$64:$B$509,$B51)</f>
        <v>0</v>
      </c>
      <c r="AB51" s="98">
        <f>SUMIFS($AQ$64:$AQ$509,$B$64:$B$509,$B51)</f>
        <v>25518.806155204395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216</v>
      </c>
      <c r="G52" s="192">
        <f t="shared" ref="G52:G55" si="40">IFERROR(H52/F52,"")</f>
        <v>339.61574074074076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73357</v>
      </c>
      <c r="I52" s="97">
        <f>SUMIFS($N$64:$N$509,$B$64:$B$509,$B52)-SUMIFS($O$64:$O$509,$B$64:$B$509,$B52)</f>
        <v>4</v>
      </c>
      <c r="J52" s="80">
        <f>SUMIFS($P$64:$P$509,$B$64:$B$509,$B52)</f>
        <v>220</v>
      </c>
      <c r="K52" s="80">
        <f t="shared" ref="K52:K56" si="41">IFERROR(M52/J52,0)</f>
        <v>368.61321528117628</v>
      </c>
      <c r="L52" s="80">
        <f>SUMIFS($R$64:$R$509,$B$64:$B$509,$B52)+SUMIFS($Q$64:$Q$509,$B$64:$B$509,$B52)</f>
        <v>1190.1514876944007</v>
      </c>
      <c r="M52" s="98">
        <f>SUMIFS($S$64:$S$509,$B$64:$B$509,$B52)</f>
        <v>81094.907361858786</v>
      </c>
      <c r="N52" s="80">
        <f>SUMIFS($V$64:$V$509,$B$64:$B$509,$B52)-SUMIFS($W$64:$W$509,$B$64:$B$509,$B52)</f>
        <v>0</v>
      </c>
      <c r="O52" s="80">
        <f>SUMIFS($X$64:$X$509,$B$64:$B$509,$B52)</f>
        <v>220</v>
      </c>
      <c r="P52" s="80">
        <f t="shared" ref="P52:P55" si="42">IFERROR(R52/O52,0)</f>
        <v>400.01739982126236</v>
      </c>
      <c r="Q52" s="80">
        <f>SUMIFS($Z$64:$Z$509,$B$64:$B$509,$B52)+SUMIFS($Y$64:$Y$509,$B$64:$B$509,$B52)</f>
        <v>0</v>
      </c>
      <c r="R52" s="80">
        <f>SUMIFS($AA$64:$AA$509,$B$64:$B$509,$B52)</f>
        <v>88003.827960677721</v>
      </c>
      <c r="S52" s="97">
        <f>SUMIFS($AD$64:$AD$509,$B$64:$B$509,$B52)-SUMIFS($AE$64:$AE$509,$B$64:$B$509,$B52)</f>
        <v>0</v>
      </c>
      <c r="T52" s="80">
        <f>SUMIFS($AF$64:$AF$509,$B$64:$B$509,$B52)</f>
        <v>220</v>
      </c>
      <c r="U52" s="80">
        <f t="shared" ref="U52:U55" si="43">IFERROR(W52/T52,0)</f>
        <v>433.69173809952753</v>
      </c>
      <c r="V52" s="80">
        <f>SUMIFS($AH$64:$AH$509,$B$64:$B$509,$B52)+SUMIFS($AG$64:$AG$509,$B$64:$B$509,$B52)</f>
        <v>0</v>
      </c>
      <c r="W52" s="98">
        <f>SUMIFS($AI$64:$AI$509,$B$64:$B$509,$B52)</f>
        <v>95412.182381896055</v>
      </c>
      <c r="X52" s="80">
        <f>SUMIFS($AL$64:$AL$509,$B$64:$B$509,$B52)-SUMIFS($AM$64:$AM$509,$B$64:$B$509,$B52)</f>
        <v>0</v>
      </c>
      <c r="Y52" s="80">
        <f>SUMIFS($AN$64:$AN$509,$B$64:$B$509,$B52)</f>
        <v>220</v>
      </c>
      <c r="Z52" s="80">
        <f t="shared" ref="Z52:Z55" si="44">IFERROR(AB52/Y52,0)</f>
        <v>469.32168685497163</v>
      </c>
      <c r="AA52" s="80">
        <f>SUMIFS($AP$64:$AP$509,$B$64:$B$509,$B52)+SUMIFS($AO$64:$AO$509,$B$64:$B$509,$B52)</f>
        <v>0</v>
      </c>
      <c r="AB52" s="98">
        <f>SUMIFS($AQ$64:$AQ$509,$B$64:$B$509,$B52)</f>
        <v>103250.77110809376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36</v>
      </c>
      <c r="G53" s="192">
        <f t="shared" si="40"/>
        <v>588.58333333333337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21189</v>
      </c>
      <c r="I53" s="97">
        <f>SUMIFS($N$64:$N$509,$B$64:$B$509,$B53)-SUMIFS($O$64:$O$509,$B$64:$B$509,$B53)</f>
        <v>4</v>
      </c>
      <c r="J53" s="80">
        <f>SUMIFS($P$64:$P$509,$B$64:$B$509,$B53)</f>
        <v>40</v>
      </c>
      <c r="K53" s="80">
        <f t="shared" si="41"/>
        <v>633.53270322061712</v>
      </c>
      <c r="L53" s="80">
        <f>SUMIFS($R$64:$R$509,$B$64:$B$509,$B53)+SUMIFS($Q$64:$Q$509,$B$64:$B$509,$B53)</f>
        <v>2208.6039207091185</v>
      </c>
      <c r="M53" s="98">
        <f>SUMIFS($S$64:$S$509,$B$64:$B$509,$B53)</f>
        <v>25341.308128824683</v>
      </c>
      <c r="N53" s="80">
        <f>SUMIFS($V$64:$V$509,$B$64:$B$509,$B53)-SUMIFS($W$64:$W$509,$B$64:$B$509,$B53)</f>
        <v>0</v>
      </c>
      <c r="O53" s="80">
        <f>SUMIFS($X$64:$X$509,$B$64:$B$509,$B53)</f>
        <v>40</v>
      </c>
      <c r="P53" s="80">
        <f t="shared" si="42"/>
        <v>687.78788679346769</v>
      </c>
      <c r="Q53" s="80">
        <f>SUMIFS($Z$64:$Z$509,$B$64:$B$509,$B53)+SUMIFS($Y$64:$Y$509,$B$64:$B$509,$B53)</f>
        <v>0</v>
      </c>
      <c r="R53" s="80">
        <f>SUMIFS($AA$64:$AA$509,$B$64:$B$509,$B53)</f>
        <v>27511.515471738709</v>
      </c>
      <c r="S53" s="97">
        <f>SUMIFS($AD$64:$AD$509,$B$64:$B$509,$B53)-SUMIFS($AE$64:$AE$509,$B$64:$B$509,$B53)</f>
        <v>0</v>
      </c>
      <c r="T53" s="80">
        <f>SUMIFS($AF$64:$AF$509,$B$64:$B$509,$B53)</f>
        <v>40</v>
      </c>
      <c r="U53" s="80">
        <f t="shared" si="43"/>
        <v>745.99160486191363</v>
      </c>
      <c r="V53" s="80">
        <f>SUMIFS($AH$64:$AH$509,$B$64:$B$509,$B53)+SUMIFS($AG$64:$AG$509,$B$64:$B$509,$B53)</f>
        <v>0</v>
      </c>
      <c r="W53" s="98">
        <f>SUMIFS($AI$64:$AI$509,$B$64:$B$509,$B53)</f>
        <v>29839.664194476547</v>
      </c>
      <c r="X53" s="80">
        <f>SUMIFS($AL$64:$AL$509,$B$64:$B$509,$B53)-SUMIFS($AM$64:$AM$509,$B$64:$B$509,$B53)</f>
        <v>0</v>
      </c>
      <c r="Y53" s="80">
        <f>SUMIFS($AN$64:$AN$509,$B$64:$B$509,$B53)</f>
        <v>40</v>
      </c>
      <c r="Z53" s="80">
        <f t="shared" si="44"/>
        <v>807.60700405045031</v>
      </c>
      <c r="AA53" s="80">
        <f>SUMIFS($AP$64:$AP$509,$B$64:$B$509,$B53)+SUMIFS($AO$64:$AO$509,$B$64:$B$509,$B53)</f>
        <v>0</v>
      </c>
      <c r="AB53" s="98">
        <f>SUMIFS($AQ$64:$AQ$509,$B$64:$B$509,$B53)</f>
        <v>32304.280162018011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36</v>
      </c>
      <c r="G54" s="192">
        <f t="shared" si="40"/>
        <v>1020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36720</v>
      </c>
      <c r="I54" s="97">
        <f>SUMIFS($N$64:$N$509,$B$64:$B$509,$B54)-SUMIFS($O$64:$O$509,$B$64:$B$509,$B54)</f>
        <v>0</v>
      </c>
      <c r="J54" s="80">
        <f>SUMIFS($P$64:$P$509,$B$64:$B$509,$B54)</f>
        <v>36</v>
      </c>
      <c r="K54" s="80">
        <f t="shared" si="41"/>
        <v>1069.1792437175784</v>
      </c>
      <c r="L54" s="80">
        <f>SUMIFS($R$64:$R$509,$B$64:$B$509,$B54)+SUMIFS($Q$64:$Q$509,$B$64:$B$509,$B54)</f>
        <v>0</v>
      </c>
      <c r="M54" s="98">
        <f>SUMIFS($S$64:$S$509,$B$64:$B$509,$B54)</f>
        <v>38490.452773832825</v>
      </c>
      <c r="N54" s="80">
        <f>SUMIFS($V$64:$V$509,$B$64:$B$509,$B54)-SUMIFS($W$64:$W$509,$B$64:$B$509,$B54)</f>
        <v>0</v>
      </c>
      <c r="O54" s="80">
        <f>SUMIFS($X$64:$X$509,$B$64:$B$509,$B54)</f>
        <v>36</v>
      </c>
      <c r="P54" s="80">
        <f t="shared" si="42"/>
        <v>1150.0227170985336</v>
      </c>
      <c r="Q54" s="80">
        <f>SUMIFS($Z$64:$Z$509,$B$64:$B$509,$B54)+SUMIFS($Y$64:$Y$509,$B$64:$B$509,$B54)</f>
        <v>0</v>
      </c>
      <c r="R54" s="80">
        <f>SUMIFS($AA$64:$AA$509,$B$64:$B$509,$B54)</f>
        <v>41400.817815547212</v>
      </c>
      <c r="S54" s="97">
        <f>SUMIFS($AD$64:$AD$509,$B$64:$B$509,$B54)-SUMIFS($AE$64:$AE$509,$B$64:$B$509,$B54)</f>
        <v>0</v>
      </c>
      <c r="T54" s="80">
        <f>SUMIFS($AF$64:$AF$509,$B$64:$B$509,$B54)</f>
        <v>36</v>
      </c>
      <c r="U54" s="80">
        <f t="shared" si="43"/>
        <v>1235.8120443286855</v>
      </c>
      <c r="V54" s="80">
        <f>SUMIFS($AH$64:$AH$509,$B$64:$B$509,$B54)+SUMIFS($AG$64:$AG$509,$B$64:$B$509,$B54)</f>
        <v>0</v>
      </c>
      <c r="W54" s="98">
        <f>SUMIFS($AI$64:$AI$509,$B$64:$B$509,$B54)</f>
        <v>44489.23359583268</v>
      </c>
      <c r="X54" s="80">
        <f>SUMIFS($AL$64:$AL$509,$B$64:$B$509,$B54)-SUMIFS($AM$64:$AM$509,$B$64:$B$509,$B54)</f>
        <v>0</v>
      </c>
      <c r="Y54" s="80">
        <f>SUMIFS($AN$64:$AN$509,$B$64:$B$509,$B54)</f>
        <v>36</v>
      </c>
      <c r="Z54" s="80">
        <f t="shared" si="44"/>
        <v>1325.4930782523857</v>
      </c>
      <c r="AA54" s="80">
        <f>SUMIFS($AP$64:$AP$509,$B$64:$B$509,$B54)+SUMIFS($AO$64:$AO$509,$B$64:$B$509,$B54)</f>
        <v>0</v>
      </c>
      <c r="AB54" s="98">
        <f>SUMIFS($AQ$64:$AQ$509,$B$64:$B$509,$B54)</f>
        <v>47717.750817085886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375</v>
      </c>
      <c r="G56" s="92">
        <f t="shared" ref="G56" si="45">IFERROR(H56/F56,0)</f>
        <v>398.82400000000001</v>
      </c>
      <c r="H56" s="92">
        <f>SUM(H51:H55)</f>
        <v>149559</v>
      </c>
      <c r="I56" s="92">
        <f>SUM(I51:I55)</f>
        <v>9</v>
      </c>
      <c r="J56" s="92">
        <f>SUM(J51:J55)</f>
        <v>384</v>
      </c>
      <c r="K56" s="92">
        <f t="shared" si="41"/>
        <v>429.71379394990669</v>
      </c>
      <c r="L56" s="92">
        <f>SUM(L51:L55)</f>
        <v>3605.213017689563</v>
      </c>
      <c r="M56" s="92">
        <f>SUM(M51:M55)</f>
        <v>165010.09687676418</v>
      </c>
      <c r="N56" s="92">
        <f t="shared" ref="N56:O56" si="46">SUM(N51:N55)</f>
        <v>0</v>
      </c>
      <c r="O56" s="92">
        <f t="shared" si="46"/>
        <v>384</v>
      </c>
      <c r="P56" s="92">
        <f>IFERROR(R56/O56,0)</f>
        <v>465.35403483771432</v>
      </c>
      <c r="Q56" s="92">
        <f t="shared" ref="Q56" si="47">SUM(Q51:Q55)</f>
        <v>0</v>
      </c>
      <c r="R56" s="92">
        <f t="shared" ref="R56:T56" si="48">SUM(R51:R55)</f>
        <v>178695.94937768229</v>
      </c>
      <c r="S56" s="92">
        <f t="shared" si="48"/>
        <v>0</v>
      </c>
      <c r="T56" s="92">
        <f t="shared" si="48"/>
        <v>384</v>
      </c>
      <c r="U56" s="92">
        <f>IFERROR(W56/T56,0)</f>
        <v>503.48553435041669</v>
      </c>
      <c r="V56" s="92">
        <f t="shared" ref="V56" si="49">SUM(V51:V55)</f>
        <v>0</v>
      </c>
      <c r="W56" s="92">
        <f t="shared" ref="W56:Y56" si="50">SUM(W51:W55)</f>
        <v>193338.44519056001</v>
      </c>
      <c r="X56" s="92">
        <f t="shared" si="50"/>
        <v>0</v>
      </c>
      <c r="Y56" s="92">
        <f t="shared" si="50"/>
        <v>384</v>
      </c>
      <c r="Z56" s="92">
        <f>IFERROR(AB56/Y56,0)</f>
        <v>543.72814646458869</v>
      </c>
      <c r="AA56" s="92">
        <f t="shared" ref="AA56" si="51">SUM(AA51:AA55)</f>
        <v>0</v>
      </c>
      <c r="AB56" s="104">
        <f t="shared" ref="AB56" si="52">SUM(AB51:AB55)</f>
        <v>208791.60824240206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180.52293</v>
      </c>
      <c r="H64" s="35">
        <f>IFERROR(G64/F64,0)</f>
        <v>0</v>
      </c>
      <c r="I64" s="156" t="s">
        <v>754</v>
      </c>
      <c r="J64" s="211">
        <v>0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0.9</v>
      </c>
      <c r="H67" s="35">
        <f t="shared" si="60"/>
        <v>0</v>
      </c>
      <c r="I67" s="187" t="s">
        <v>754</v>
      </c>
      <c r="J67" s="212">
        <v>0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36</v>
      </c>
      <c r="G68" s="35">
        <f>SUMIFS(WORKING!$AC$3:$AC$6802,WORKING!$A$3:$A$6802,Results!$D$3,WORKING!$B$3:$B$6802,Results!A68,WORKING!$C$3:$C$6802,Results!C68)/1000</f>
        <v>6659.1238800000001</v>
      </c>
      <c r="H68" s="35">
        <f t="shared" si="60"/>
        <v>184.97566333333333</v>
      </c>
      <c r="I68" s="187">
        <v>34</v>
      </c>
      <c r="J68" s="212">
        <v>6463</v>
      </c>
      <c r="K68" s="217">
        <f t="shared" si="61"/>
        <v>190.08823529411765</v>
      </c>
      <c r="L68" s="34">
        <f t="shared" si="54"/>
        <v>34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206.45760928604375</v>
      </c>
      <c r="N68" s="57">
        <v>1</v>
      </c>
      <c r="O68" s="57">
        <v>0</v>
      </c>
      <c r="P68" s="61">
        <f t="shared" si="55"/>
        <v>35</v>
      </c>
      <c r="Q68" s="40">
        <f t="shared" si="62"/>
        <v>206.45760928604375</v>
      </c>
      <c r="R68" s="40">
        <f t="shared" si="63"/>
        <v>0</v>
      </c>
      <c r="S68" s="44">
        <f t="shared" si="64"/>
        <v>7226.0163250115311</v>
      </c>
      <c r="T68" s="35">
        <f t="shared" si="65"/>
        <v>35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223.86902223713565</v>
      </c>
      <c r="V68" s="57">
        <v>0</v>
      </c>
      <c r="W68" s="57">
        <v>0</v>
      </c>
      <c r="X68" s="61">
        <f t="shared" si="56"/>
        <v>35</v>
      </c>
      <c r="Y68" s="40">
        <f t="shared" si="66"/>
        <v>0</v>
      </c>
      <c r="Z68" s="40">
        <f t="shared" si="67"/>
        <v>0</v>
      </c>
      <c r="AA68" s="44">
        <f t="shared" si="68"/>
        <v>7835.4157782997481</v>
      </c>
      <c r="AB68" s="35">
        <f t="shared" si="69"/>
        <v>35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242.52199613496899</v>
      </c>
      <c r="AD68" s="57">
        <v>0</v>
      </c>
      <c r="AE68" s="57">
        <v>0</v>
      </c>
      <c r="AF68" s="61">
        <f t="shared" si="57"/>
        <v>35</v>
      </c>
      <c r="AG68" s="40">
        <f t="shared" si="70"/>
        <v>0</v>
      </c>
      <c r="AH68" s="40">
        <f t="shared" si="71"/>
        <v>0</v>
      </c>
      <c r="AI68" s="44">
        <f t="shared" si="72"/>
        <v>8488.269864723914</v>
      </c>
      <c r="AJ68" s="35">
        <f t="shared" si="58"/>
        <v>35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262.23772709973423</v>
      </c>
      <c r="AL68" s="57">
        <v>0</v>
      </c>
      <c r="AM68" s="57">
        <v>0</v>
      </c>
      <c r="AN68" s="61">
        <f t="shared" si="59"/>
        <v>35</v>
      </c>
      <c r="AO68" s="40">
        <f t="shared" si="73"/>
        <v>0</v>
      </c>
      <c r="AP68" s="40">
        <f t="shared" si="74"/>
        <v>0</v>
      </c>
      <c r="AQ68" s="44">
        <f t="shared" si="75"/>
        <v>9178.3204484906983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5</v>
      </c>
      <c r="G69" s="35">
        <f>SUMIFS(WORKING!$AC$3:$AC$6802,WORKING!$A$3:$A$6802,Results!$D$3,WORKING!$B$3:$B$6802,Results!A69,WORKING!$C$3:$C$6802,Results!C69)/1000</f>
        <v>1252.8283399999996</v>
      </c>
      <c r="H69" s="35">
        <f t="shared" si="60"/>
        <v>250.5656679999999</v>
      </c>
      <c r="I69" s="187">
        <v>6</v>
      </c>
      <c r="J69" s="212">
        <v>1863</v>
      </c>
      <c r="K69" s="217">
        <f t="shared" si="61"/>
        <v>310.5</v>
      </c>
      <c r="L69" s="34">
        <f t="shared" si="54"/>
        <v>6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337.45437282115046</v>
      </c>
      <c r="N69" s="57">
        <v>0</v>
      </c>
      <c r="O69" s="57">
        <v>0</v>
      </c>
      <c r="P69" s="61">
        <f t="shared" si="55"/>
        <v>6</v>
      </c>
      <c r="Q69" s="40">
        <f t="shared" si="62"/>
        <v>0</v>
      </c>
      <c r="R69" s="40">
        <f t="shared" si="63"/>
        <v>0</v>
      </c>
      <c r="S69" s="44">
        <f t="shared" si="64"/>
        <v>2024.7262369269029</v>
      </c>
      <c r="T69" s="35">
        <f t="shared" si="65"/>
        <v>6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365.98378904958054</v>
      </c>
      <c r="V69" s="57">
        <v>0</v>
      </c>
      <c r="W69" s="57">
        <v>0</v>
      </c>
      <c r="X69" s="61">
        <f t="shared" si="56"/>
        <v>6</v>
      </c>
      <c r="Y69" s="40">
        <f t="shared" si="66"/>
        <v>0</v>
      </c>
      <c r="Z69" s="40">
        <f t="shared" si="67"/>
        <v>0</v>
      </c>
      <c r="AA69" s="44">
        <f t="shared" si="68"/>
        <v>2195.9027342974832</v>
      </c>
      <c r="AB69" s="35">
        <f t="shared" si="69"/>
        <v>6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396.55411176596618</v>
      </c>
      <c r="AD69" s="57">
        <v>0</v>
      </c>
      <c r="AE69" s="57">
        <v>0</v>
      </c>
      <c r="AF69" s="61">
        <f t="shared" si="57"/>
        <v>6</v>
      </c>
      <c r="AG69" s="40">
        <f t="shared" si="70"/>
        <v>0</v>
      </c>
      <c r="AH69" s="40">
        <f t="shared" si="71"/>
        <v>0</v>
      </c>
      <c r="AI69" s="44">
        <f t="shared" si="72"/>
        <v>2379.3246705957972</v>
      </c>
      <c r="AJ69" s="35">
        <f t="shared" si="58"/>
        <v>6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428.87384627623072</v>
      </c>
      <c r="AL69" s="57">
        <v>0</v>
      </c>
      <c r="AM69" s="57">
        <v>0</v>
      </c>
      <c r="AN69" s="61">
        <f t="shared" si="59"/>
        <v>6</v>
      </c>
      <c r="AO69" s="40">
        <f t="shared" si="73"/>
        <v>0</v>
      </c>
      <c r="AP69" s="40">
        <f t="shared" si="74"/>
        <v>0</v>
      </c>
      <c r="AQ69" s="44">
        <f t="shared" si="75"/>
        <v>2573.2430776573842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18</v>
      </c>
      <c r="G70" s="35">
        <f>SUMIFS(WORKING!$AC$3:$AC$6802,WORKING!$A$3:$A$6802,Results!$D$3,WORKING!$B$3:$B$6802,Results!A70,WORKING!$C$3:$C$6802,Results!C70)/1000</f>
        <v>4219.7367999999997</v>
      </c>
      <c r="H70" s="35">
        <f t="shared" si="60"/>
        <v>234.42982222222221</v>
      </c>
      <c r="I70" s="187">
        <v>17</v>
      </c>
      <c r="J70" s="212">
        <v>3901</v>
      </c>
      <c r="K70" s="217">
        <f t="shared" si="61"/>
        <v>229.47058823529412</v>
      </c>
      <c r="L70" s="34">
        <f t="shared" si="54"/>
        <v>17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249.63174312880807</v>
      </c>
      <c r="N70" s="57">
        <v>1</v>
      </c>
      <c r="O70" s="57">
        <v>0</v>
      </c>
      <c r="P70" s="61">
        <f t="shared" si="55"/>
        <v>18</v>
      </c>
      <c r="Q70" s="40">
        <f t="shared" si="62"/>
        <v>249.63174312880807</v>
      </c>
      <c r="R70" s="40">
        <f t="shared" si="63"/>
        <v>0</v>
      </c>
      <c r="S70" s="44">
        <f t="shared" si="64"/>
        <v>4493.3713763185451</v>
      </c>
      <c r="T70" s="35">
        <f t="shared" si="65"/>
        <v>18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270.80809900304172</v>
      </c>
      <c r="V70" s="57">
        <v>0</v>
      </c>
      <c r="W70" s="57">
        <v>0</v>
      </c>
      <c r="X70" s="61">
        <f t="shared" si="56"/>
        <v>18</v>
      </c>
      <c r="Y70" s="40">
        <f t="shared" si="66"/>
        <v>0</v>
      </c>
      <c r="Z70" s="40">
        <f t="shared" si="67"/>
        <v>0</v>
      </c>
      <c r="AA70" s="44">
        <f t="shared" si="68"/>
        <v>4874.5457820547508</v>
      </c>
      <c r="AB70" s="35">
        <f t="shared" si="69"/>
        <v>18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293.50635413757686</v>
      </c>
      <c r="AD70" s="57">
        <v>0</v>
      </c>
      <c r="AE70" s="57">
        <v>0</v>
      </c>
      <c r="AF70" s="61">
        <f t="shared" si="57"/>
        <v>18</v>
      </c>
      <c r="AG70" s="40">
        <f t="shared" si="70"/>
        <v>0</v>
      </c>
      <c r="AH70" s="40">
        <f t="shared" si="71"/>
        <v>0</v>
      </c>
      <c r="AI70" s="44">
        <f t="shared" si="72"/>
        <v>5283.1143744763831</v>
      </c>
      <c r="AJ70" s="35">
        <f t="shared" si="58"/>
        <v>18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317.51208988763005</v>
      </c>
      <c r="AL70" s="57">
        <v>0</v>
      </c>
      <c r="AM70" s="57">
        <v>0</v>
      </c>
      <c r="AN70" s="61">
        <f t="shared" si="59"/>
        <v>18</v>
      </c>
      <c r="AO70" s="40">
        <f t="shared" si="73"/>
        <v>0</v>
      </c>
      <c r="AP70" s="40">
        <f t="shared" si="74"/>
        <v>0</v>
      </c>
      <c r="AQ70" s="44">
        <f t="shared" si="75"/>
        <v>5715.2176179773414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3</v>
      </c>
      <c r="G71" s="35">
        <f>SUMIFS(WORKING!$AC$3:$AC$6802,WORKING!$A$3:$A$6802,Results!$D$3,WORKING!$B$3:$B$6802,Results!A71,WORKING!$C$3:$C$6802,Results!C71)/1000</f>
        <v>938.36883</v>
      </c>
      <c r="H71" s="35">
        <f>IFERROR(G71/F71,0)</f>
        <v>312.78960999999998</v>
      </c>
      <c r="I71" s="187">
        <v>2</v>
      </c>
      <c r="J71" s="212">
        <v>641</v>
      </c>
      <c r="K71" s="217">
        <f t="shared" si="61"/>
        <v>320.5</v>
      </c>
      <c r="L71" s="34">
        <f t="shared" si="54"/>
        <v>2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349.18887202825834</v>
      </c>
      <c r="N71" s="57">
        <v>0</v>
      </c>
      <c r="O71" s="57">
        <v>0</v>
      </c>
      <c r="P71" s="61">
        <f t="shared" si="55"/>
        <v>2</v>
      </c>
      <c r="Q71" s="40">
        <f t="shared" si="62"/>
        <v>0</v>
      </c>
      <c r="R71" s="40">
        <f t="shared" si="63"/>
        <v>0</v>
      </c>
      <c r="S71" s="44">
        <f t="shared" si="64"/>
        <v>698.37774405651669</v>
      </c>
      <c r="T71" s="35">
        <f t="shared" si="65"/>
        <v>2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378.97312851116408</v>
      </c>
      <c r="V71" s="57">
        <v>0</v>
      </c>
      <c r="W71" s="57">
        <v>0</v>
      </c>
      <c r="X71" s="61">
        <f t="shared" si="56"/>
        <v>2</v>
      </c>
      <c r="Y71" s="40">
        <f t="shared" si="66"/>
        <v>0</v>
      </c>
      <c r="Z71" s="40">
        <f t="shared" si="67"/>
        <v>0</v>
      </c>
      <c r="AA71" s="44">
        <f t="shared" si="68"/>
        <v>757.94625702232815</v>
      </c>
      <c r="AB71" s="35">
        <f t="shared" si="69"/>
        <v>2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410.91361406806288</v>
      </c>
      <c r="AD71" s="57">
        <v>0</v>
      </c>
      <c r="AE71" s="57">
        <v>0</v>
      </c>
      <c r="AF71" s="61">
        <f t="shared" si="57"/>
        <v>2</v>
      </c>
      <c r="AG71" s="40">
        <f t="shared" si="70"/>
        <v>0</v>
      </c>
      <c r="AH71" s="40">
        <f t="shared" si="71"/>
        <v>0</v>
      </c>
      <c r="AI71" s="44">
        <f t="shared" si="72"/>
        <v>821.82722813612577</v>
      </c>
      <c r="AJ71" s="35">
        <f t="shared" si="58"/>
        <v>2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444.71285800918787</v>
      </c>
      <c r="AL71" s="57">
        <v>0</v>
      </c>
      <c r="AM71" s="57">
        <v>0</v>
      </c>
      <c r="AN71" s="61">
        <f t="shared" si="59"/>
        <v>2</v>
      </c>
      <c r="AO71" s="40">
        <f t="shared" si="73"/>
        <v>0</v>
      </c>
      <c r="AP71" s="40">
        <f t="shared" si="74"/>
        <v>0</v>
      </c>
      <c r="AQ71" s="44">
        <f t="shared" si="75"/>
        <v>889.42571601837574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21</v>
      </c>
      <c r="G72" s="35">
        <f>SUMIFS(WORKING!$AC$3:$AC$6802,WORKING!$A$3:$A$6802,Results!$D$3,WORKING!$B$3:$B$6802,Results!A72,WORKING!$C$3:$C$6802,Results!C72)/1000</f>
        <v>7237.1046100000003</v>
      </c>
      <c r="H72" s="35">
        <f t="shared" si="60"/>
        <v>344.62402904761905</v>
      </c>
      <c r="I72" s="187">
        <v>21</v>
      </c>
      <c r="J72" s="212">
        <v>7826</v>
      </c>
      <c r="K72" s="217">
        <f>IFERROR(IF(J72="",G72,J72)/IF(I72="",F72,I72),"")</f>
        <v>372.66666666666669</v>
      </c>
      <c r="L72" s="34">
        <f t="shared" si="54"/>
        <v>21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406.12236729119456</v>
      </c>
      <c r="N72" s="57">
        <v>0</v>
      </c>
      <c r="O72" s="57">
        <v>0</v>
      </c>
      <c r="P72" s="61">
        <f t="shared" si="55"/>
        <v>21</v>
      </c>
      <c r="Q72" s="40">
        <f t="shared" si="62"/>
        <v>0</v>
      </c>
      <c r="R72" s="40">
        <f t="shared" si="63"/>
        <v>0</v>
      </c>
      <c r="S72" s="44">
        <f t="shared" si="64"/>
        <v>8528.5697131150864</v>
      </c>
      <c r="T72" s="35">
        <f t="shared" si="65"/>
        <v>21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440.79320634794857</v>
      </c>
      <c r="V72" s="57">
        <v>0</v>
      </c>
      <c r="W72" s="57">
        <v>0</v>
      </c>
      <c r="X72" s="61">
        <f t="shared" si="56"/>
        <v>21</v>
      </c>
      <c r="Y72" s="40">
        <f t="shared" si="66"/>
        <v>0</v>
      </c>
      <c r="Z72" s="40">
        <f t="shared" si="67"/>
        <v>0</v>
      </c>
      <c r="AA72" s="44">
        <f t="shared" si="68"/>
        <v>9256.6573333069191</v>
      </c>
      <c r="AB72" s="35">
        <f t="shared" si="69"/>
        <v>21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477.97695286247802</v>
      </c>
      <c r="AD72" s="57">
        <v>0</v>
      </c>
      <c r="AE72" s="57">
        <v>0</v>
      </c>
      <c r="AF72" s="61">
        <f t="shared" si="57"/>
        <v>21</v>
      </c>
      <c r="AG72" s="40">
        <f t="shared" si="70"/>
        <v>0</v>
      </c>
      <c r="AH72" s="40">
        <f t="shared" si="71"/>
        <v>0</v>
      </c>
      <c r="AI72" s="44">
        <f t="shared" si="72"/>
        <v>10037.516010112038</v>
      </c>
      <c r="AJ72" s="35">
        <f t="shared" si="58"/>
        <v>21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517.32806695099657</v>
      </c>
      <c r="AL72" s="57">
        <v>0</v>
      </c>
      <c r="AM72" s="57">
        <v>0</v>
      </c>
      <c r="AN72" s="61">
        <f t="shared" si="59"/>
        <v>21</v>
      </c>
      <c r="AO72" s="40">
        <f t="shared" si="73"/>
        <v>0</v>
      </c>
      <c r="AP72" s="40">
        <f t="shared" si="74"/>
        <v>0</v>
      </c>
      <c r="AQ72" s="44">
        <f t="shared" si="75"/>
        <v>10863.889405970927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 t="s">
        <v>754</v>
      </c>
      <c r="J73" s="212">
        <v>0</v>
      </c>
      <c r="K73" s="217" t="str">
        <f t="shared" si="61"/>
        <v/>
      </c>
      <c r="L73" s="34">
        <f t="shared" si="54"/>
        <v>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0</v>
      </c>
      <c r="N73" s="57">
        <v>0</v>
      </c>
      <c r="O73" s="57">
        <v>0</v>
      </c>
      <c r="P73" s="61">
        <f t="shared" si="55"/>
        <v>0</v>
      </c>
      <c r="Q73" s="40">
        <f t="shared" si="62"/>
        <v>0</v>
      </c>
      <c r="R73" s="40">
        <f t="shared" si="63"/>
        <v>0</v>
      </c>
      <c r="S73" s="44">
        <f t="shared" si="64"/>
        <v>0</v>
      </c>
      <c r="T73" s="35">
        <f t="shared" si="65"/>
        <v>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0</v>
      </c>
      <c r="V73" s="57">
        <v>0</v>
      </c>
      <c r="W73" s="57">
        <v>0</v>
      </c>
      <c r="X73" s="61">
        <f t="shared" si="56"/>
        <v>0</v>
      </c>
      <c r="Y73" s="40">
        <f t="shared" si="66"/>
        <v>0</v>
      </c>
      <c r="Z73" s="40">
        <f t="shared" si="67"/>
        <v>0</v>
      </c>
      <c r="AA73" s="44">
        <f t="shared" si="68"/>
        <v>0</v>
      </c>
      <c r="AB73" s="35">
        <f t="shared" si="69"/>
        <v>0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0</v>
      </c>
      <c r="AD73" s="57">
        <v>0</v>
      </c>
      <c r="AE73" s="57">
        <v>0</v>
      </c>
      <c r="AF73" s="61">
        <f t="shared" si="57"/>
        <v>0</v>
      </c>
      <c r="AG73" s="40">
        <f t="shared" si="70"/>
        <v>0</v>
      </c>
      <c r="AH73" s="40">
        <f t="shared" si="71"/>
        <v>0</v>
      </c>
      <c r="AI73" s="44">
        <f t="shared" si="72"/>
        <v>0</v>
      </c>
      <c r="AJ73" s="35">
        <f t="shared" si="58"/>
        <v>0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0</v>
      </c>
      <c r="AL73" s="57">
        <v>0</v>
      </c>
      <c r="AM73" s="57">
        <v>0</v>
      </c>
      <c r="AN73" s="61">
        <f t="shared" si="59"/>
        <v>0</v>
      </c>
      <c r="AO73" s="40">
        <f t="shared" si="73"/>
        <v>0</v>
      </c>
      <c r="AP73" s="40">
        <f t="shared" si="74"/>
        <v>0</v>
      </c>
      <c r="AQ73" s="44">
        <f t="shared" si="75"/>
        <v>0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16</v>
      </c>
      <c r="G74" s="35">
        <f>SUMIFS(WORKING!$AC$3:$AC$6802,WORKING!$A$3:$A$6802,Results!$D$3,WORKING!$B$3:$B$6802,Results!A74,WORKING!$C$3:$C$6802,Results!C74)/1000</f>
        <v>9457.6648999999979</v>
      </c>
      <c r="H74" s="35">
        <f t="shared" si="60"/>
        <v>591.10405624999987</v>
      </c>
      <c r="I74" s="187">
        <v>15</v>
      </c>
      <c r="J74" s="212">
        <v>9029</v>
      </c>
      <c r="K74" s="217">
        <f t="shared" si="61"/>
        <v>601.93333333333328</v>
      </c>
      <c r="L74" s="34">
        <f t="shared" si="54"/>
        <v>15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657.08197223689672</v>
      </c>
      <c r="N74" s="57">
        <v>3</v>
      </c>
      <c r="O74" s="57">
        <v>0</v>
      </c>
      <c r="P74" s="61">
        <f t="shared" si="55"/>
        <v>18</v>
      </c>
      <c r="Q74" s="40">
        <f t="shared" si="62"/>
        <v>1971.2459167106902</v>
      </c>
      <c r="R74" s="40">
        <f t="shared" si="63"/>
        <v>0</v>
      </c>
      <c r="S74" s="44">
        <f t="shared" si="64"/>
        <v>11827.475500264141</v>
      </c>
      <c r="T74" s="35">
        <f t="shared" si="65"/>
        <v>18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713.28356334376667</v>
      </c>
      <c r="V74" s="57">
        <v>0</v>
      </c>
      <c r="W74" s="57">
        <v>0</v>
      </c>
      <c r="X74" s="61">
        <f t="shared" si="56"/>
        <v>18</v>
      </c>
      <c r="Y74" s="40">
        <f t="shared" si="66"/>
        <v>0</v>
      </c>
      <c r="Z74" s="40">
        <f t="shared" si="67"/>
        <v>0</v>
      </c>
      <c r="AA74" s="44">
        <f t="shared" si="68"/>
        <v>12839.104140187799</v>
      </c>
      <c r="AB74" s="35">
        <f t="shared" si="69"/>
        <v>18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773.56855615457494</v>
      </c>
      <c r="AD74" s="57">
        <v>0</v>
      </c>
      <c r="AE74" s="57">
        <v>0</v>
      </c>
      <c r="AF74" s="61">
        <f t="shared" si="57"/>
        <v>18</v>
      </c>
      <c r="AG74" s="40">
        <f t="shared" si="70"/>
        <v>0</v>
      </c>
      <c r="AH74" s="40">
        <f t="shared" si="71"/>
        <v>0</v>
      </c>
      <c r="AI74" s="44">
        <f t="shared" si="72"/>
        <v>13924.234010782349</v>
      </c>
      <c r="AJ74" s="35">
        <f t="shared" si="58"/>
        <v>18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837.37909470337831</v>
      </c>
      <c r="AL74" s="57">
        <v>0</v>
      </c>
      <c r="AM74" s="57">
        <v>0</v>
      </c>
      <c r="AN74" s="61">
        <f t="shared" si="59"/>
        <v>18</v>
      </c>
      <c r="AO74" s="40">
        <f t="shared" si="73"/>
        <v>0</v>
      </c>
      <c r="AP74" s="40">
        <f t="shared" si="74"/>
        <v>0</v>
      </c>
      <c r="AQ74" s="44">
        <f t="shared" si="75"/>
        <v>15072.82370466081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52.972919999999995</v>
      </c>
      <c r="H75" s="35">
        <f t="shared" si="60"/>
        <v>0</v>
      </c>
      <c r="I75" s="187" t="s">
        <v>754</v>
      </c>
      <c r="J75" s="212">
        <v>0</v>
      </c>
      <c r="K75" s="217" t="str">
        <f t="shared" si="61"/>
        <v/>
      </c>
      <c r="L75" s="34">
        <f t="shared" si="54"/>
        <v>0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0</v>
      </c>
      <c r="N75" s="57">
        <v>0</v>
      </c>
      <c r="O75" s="57">
        <v>0</v>
      </c>
      <c r="P75" s="61">
        <f t="shared" si="55"/>
        <v>0</v>
      </c>
      <c r="Q75" s="40">
        <f t="shared" si="62"/>
        <v>0</v>
      </c>
      <c r="R75" s="40">
        <f t="shared" si="63"/>
        <v>0</v>
      </c>
      <c r="S75" s="44">
        <f t="shared" si="64"/>
        <v>0</v>
      </c>
      <c r="T75" s="35">
        <f t="shared" si="65"/>
        <v>0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0</v>
      </c>
      <c r="V75" s="57">
        <v>0</v>
      </c>
      <c r="W75" s="57">
        <v>0</v>
      </c>
      <c r="X75" s="61">
        <f t="shared" si="56"/>
        <v>0</v>
      </c>
      <c r="Y75" s="40">
        <f t="shared" si="66"/>
        <v>0</v>
      </c>
      <c r="Z75" s="40">
        <f t="shared" si="67"/>
        <v>0</v>
      </c>
      <c r="AA75" s="44">
        <f t="shared" si="68"/>
        <v>0</v>
      </c>
      <c r="AB75" s="35">
        <f t="shared" si="69"/>
        <v>0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0</v>
      </c>
      <c r="AD75" s="57">
        <v>0</v>
      </c>
      <c r="AE75" s="57">
        <v>0</v>
      </c>
      <c r="AF75" s="61">
        <f t="shared" si="57"/>
        <v>0</v>
      </c>
      <c r="AG75" s="40">
        <f t="shared" si="70"/>
        <v>0</v>
      </c>
      <c r="AH75" s="40">
        <f t="shared" si="71"/>
        <v>0</v>
      </c>
      <c r="AI75" s="44">
        <f t="shared" si="72"/>
        <v>0</v>
      </c>
      <c r="AJ75" s="35">
        <f t="shared" si="58"/>
        <v>0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0</v>
      </c>
      <c r="AL75" s="57">
        <v>0</v>
      </c>
      <c r="AM75" s="57">
        <v>0</v>
      </c>
      <c r="AN75" s="61">
        <f t="shared" si="59"/>
        <v>0</v>
      </c>
      <c r="AO75" s="40">
        <f t="shared" si="73"/>
        <v>0</v>
      </c>
      <c r="AP75" s="40">
        <f t="shared" si="74"/>
        <v>0</v>
      </c>
      <c r="AQ75" s="44">
        <f t="shared" si="75"/>
        <v>0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8</v>
      </c>
      <c r="G76" s="35">
        <f>SUMIFS(WORKING!$AC$3:$AC$6802,WORKING!$A$3:$A$6802,Results!$D$3,WORKING!$B$3:$B$6802,Results!A76,WORKING!$C$3:$C$6802,Results!C76)/1000</f>
        <v>6664.7198399999997</v>
      </c>
      <c r="H76" s="35">
        <f t="shared" si="60"/>
        <v>833.08997999999997</v>
      </c>
      <c r="I76" s="187">
        <v>8</v>
      </c>
      <c r="J76" s="212">
        <v>7720</v>
      </c>
      <c r="K76" s="217">
        <f t="shared" si="61"/>
        <v>965</v>
      </c>
      <c r="L76" s="34">
        <f t="shared" si="54"/>
        <v>8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1011.441405262467</v>
      </c>
      <c r="N76" s="57">
        <v>0</v>
      </c>
      <c r="O76" s="57">
        <v>0</v>
      </c>
      <c r="P76" s="61">
        <f t="shared" si="55"/>
        <v>8</v>
      </c>
      <c r="Q76" s="40">
        <f t="shared" si="62"/>
        <v>0</v>
      </c>
      <c r="R76" s="40">
        <f t="shared" si="63"/>
        <v>0</v>
      </c>
      <c r="S76" s="44">
        <f t="shared" si="64"/>
        <v>8091.5312420997361</v>
      </c>
      <c r="T76" s="35">
        <f t="shared" si="65"/>
        <v>8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1087.8266322809193</v>
      </c>
      <c r="V76" s="57">
        <v>0</v>
      </c>
      <c r="W76" s="57">
        <v>0</v>
      </c>
      <c r="X76" s="61">
        <f t="shared" si="56"/>
        <v>8</v>
      </c>
      <c r="Y76" s="40">
        <f t="shared" si="66"/>
        <v>0</v>
      </c>
      <c r="Z76" s="40">
        <f t="shared" si="67"/>
        <v>0</v>
      </c>
      <c r="AA76" s="44">
        <f t="shared" si="68"/>
        <v>8702.6130582473543</v>
      </c>
      <c r="AB76" s="35">
        <f t="shared" si="69"/>
        <v>8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1168.8768049161934</v>
      </c>
      <c r="AD76" s="57">
        <v>0</v>
      </c>
      <c r="AE76" s="57">
        <v>0</v>
      </c>
      <c r="AF76" s="61">
        <f t="shared" si="57"/>
        <v>8</v>
      </c>
      <c r="AG76" s="40">
        <f t="shared" si="70"/>
        <v>0</v>
      </c>
      <c r="AH76" s="40">
        <f t="shared" si="71"/>
        <v>0</v>
      </c>
      <c r="AI76" s="44">
        <f t="shared" si="72"/>
        <v>9351.0144393295468</v>
      </c>
      <c r="AJ76" s="35">
        <f t="shared" si="58"/>
        <v>8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1253.593759147406</v>
      </c>
      <c r="AL76" s="57">
        <v>0</v>
      </c>
      <c r="AM76" s="57">
        <v>0</v>
      </c>
      <c r="AN76" s="61">
        <f t="shared" si="59"/>
        <v>8</v>
      </c>
      <c r="AO76" s="40">
        <f t="shared" si="73"/>
        <v>0</v>
      </c>
      <c r="AP76" s="40">
        <f t="shared" si="74"/>
        <v>0</v>
      </c>
      <c r="AQ76" s="44">
        <f t="shared" si="75"/>
        <v>10028.750073179248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2</v>
      </c>
      <c r="G77" s="35">
        <f>SUMIFS(WORKING!$AC$3:$AC$6802,WORKING!$A$3:$A$6802,Results!$D$3,WORKING!$B$3:$B$6802,Results!A77,WORKING!$C$3:$C$6802,Results!C77)/1000</f>
        <v>2180.64761</v>
      </c>
      <c r="H77" s="35">
        <f t="shared" si="60"/>
        <v>1090.323805</v>
      </c>
      <c r="I77" s="187">
        <v>3</v>
      </c>
      <c r="J77" s="212">
        <v>4095</v>
      </c>
      <c r="K77" s="217">
        <f t="shared" si="61"/>
        <v>1365</v>
      </c>
      <c r="L77" s="34">
        <f t="shared" si="54"/>
        <v>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1430.7703048913716</v>
      </c>
      <c r="N77" s="57">
        <v>0</v>
      </c>
      <c r="O77" s="57">
        <v>0</v>
      </c>
      <c r="P77" s="61">
        <f t="shared" si="55"/>
        <v>3</v>
      </c>
      <c r="Q77" s="40">
        <f t="shared" si="62"/>
        <v>0</v>
      </c>
      <c r="R77" s="40">
        <f t="shared" si="63"/>
        <v>0</v>
      </c>
      <c r="S77" s="44">
        <f t="shared" si="64"/>
        <v>4292.3109146741144</v>
      </c>
      <c r="T77" s="35">
        <f t="shared" si="65"/>
        <v>3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1538.9082513540245</v>
      </c>
      <c r="V77" s="57">
        <v>0</v>
      </c>
      <c r="W77" s="57">
        <v>0</v>
      </c>
      <c r="X77" s="61">
        <f t="shared" si="56"/>
        <v>3</v>
      </c>
      <c r="Y77" s="40">
        <f t="shared" si="66"/>
        <v>0</v>
      </c>
      <c r="Z77" s="40">
        <f t="shared" si="67"/>
        <v>0</v>
      </c>
      <c r="AA77" s="44">
        <f t="shared" si="68"/>
        <v>4616.7247540620738</v>
      </c>
      <c r="AB77" s="35">
        <f t="shared" si="69"/>
        <v>3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1653.6577608807052</v>
      </c>
      <c r="AD77" s="57">
        <v>0</v>
      </c>
      <c r="AE77" s="57">
        <v>0</v>
      </c>
      <c r="AF77" s="61">
        <f t="shared" si="57"/>
        <v>3</v>
      </c>
      <c r="AG77" s="40">
        <f t="shared" si="70"/>
        <v>0</v>
      </c>
      <c r="AH77" s="40">
        <f t="shared" si="71"/>
        <v>0</v>
      </c>
      <c r="AI77" s="44">
        <f t="shared" si="72"/>
        <v>4960.973282642115</v>
      </c>
      <c r="AJ77" s="35">
        <f t="shared" si="58"/>
        <v>3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1773.6077008807392</v>
      </c>
      <c r="AL77" s="57">
        <v>0</v>
      </c>
      <c r="AM77" s="57">
        <v>0</v>
      </c>
      <c r="AN77" s="61">
        <f t="shared" si="59"/>
        <v>3</v>
      </c>
      <c r="AO77" s="40">
        <f t="shared" si="73"/>
        <v>0</v>
      </c>
      <c r="AP77" s="40">
        <f t="shared" si="74"/>
        <v>0</v>
      </c>
      <c r="AQ77" s="44">
        <f t="shared" si="75"/>
        <v>5320.8231026422181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1392.07998</v>
      </c>
      <c r="H78" s="35">
        <f t="shared" si="60"/>
        <v>1392.07998</v>
      </c>
      <c r="I78" s="187">
        <v>1</v>
      </c>
      <c r="J78" s="212">
        <v>1365</v>
      </c>
      <c r="K78" s="217">
        <f t="shared" si="61"/>
        <v>1365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1431.1946120573211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1431.1946120573211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1539.8211394932932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1539.8211394932932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1655.1294162660604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1655.1294162660604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1775.7125510733104</v>
      </c>
      <c r="AL78" s="57">
        <v>0</v>
      </c>
      <c r="AM78" s="57">
        <v>0</v>
      </c>
      <c r="AN78" s="61">
        <f t="shared" si="59"/>
        <v>1</v>
      </c>
      <c r="AO78" s="40">
        <f t="shared" si="73"/>
        <v>0</v>
      </c>
      <c r="AP78" s="40">
        <f t="shared" si="74"/>
        <v>0</v>
      </c>
      <c r="AQ78" s="44">
        <f t="shared" si="75"/>
        <v>1775.7125510733104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 t="s">
        <v>754</v>
      </c>
      <c r="J79" s="212" t="s">
        <v>754</v>
      </c>
      <c r="K79" s="217" t="str">
        <f t="shared" si="61"/>
        <v/>
      </c>
      <c r="L79" s="34">
        <f t="shared" si="54"/>
        <v>0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0</v>
      </c>
      <c r="N79" s="57">
        <v>0</v>
      </c>
      <c r="O79" s="57">
        <v>0</v>
      </c>
      <c r="P79" s="61">
        <f t="shared" si="55"/>
        <v>0</v>
      </c>
      <c r="Q79" s="40">
        <f t="shared" si="62"/>
        <v>0</v>
      </c>
      <c r="R79" s="40">
        <f t="shared" si="63"/>
        <v>0</v>
      </c>
      <c r="S79" s="44">
        <f t="shared" si="64"/>
        <v>0</v>
      </c>
      <c r="T79" s="35">
        <f t="shared" si="65"/>
        <v>0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0</v>
      </c>
      <c r="V79" s="57">
        <v>0</v>
      </c>
      <c r="W79" s="57">
        <v>0</v>
      </c>
      <c r="X79" s="61">
        <f t="shared" si="56"/>
        <v>0</v>
      </c>
      <c r="Y79" s="40">
        <f t="shared" si="66"/>
        <v>0</v>
      </c>
      <c r="Z79" s="40">
        <f t="shared" si="67"/>
        <v>0</v>
      </c>
      <c r="AA79" s="44">
        <f t="shared" si="68"/>
        <v>0</v>
      </c>
      <c r="AB79" s="35">
        <f t="shared" si="69"/>
        <v>0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0</v>
      </c>
      <c r="AD79" s="57">
        <v>0</v>
      </c>
      <c r="AE79" s="57">
        <v>0</v>
      </c>
      <c r="AF79" s="61">
        <f t="shared" si="57"/>
        <v>0</v>
      </c>
      <c r="AG79" s="40">
        <f t="shared" si="70"/>
        <v>0</v>
      </c>
      <c r="AH79" s="40">
        <f t="shared" si="71"/>
        <v>0</v>
      </c>
      <c r="AI79" s="44">
        <f t="shared" si="72"/>
        <v>0</v>
      </c>
      <c r="AJ79" s="35">
        <f t="shared" si="58"/>
        <v>0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0</v>
      </c>
      <c r="AL79" s="57">
        <v>0</v>
      </c>
      <c r="AM79" s="57">
        <v>0</v>
      </c>
      <c r="AN79" s="61">
        <f t="shared" si="59"/>
        <v>0</v>
      </c>
      <c r="AO79" s="40">
        <f t="shared" si="73"/>
        <v>0</v>
      </c>
      <c r="AP79" s="40">
        <f t="shared" si="74"/>
        <v>0</v>
      </c>
      <c r="AQ79" s="44">
        <f t="shared" si="75"/>
        <v>0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57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110</v>
      </c>
      <c r="G84" s="41">
        <f>SUM(G64:G83)</f>
        <v>40236.670639999997</v>
      </c>
      <c r="H84" s="41">
        <f>IFERROR(G84/F84,0)</f>
        <v>365.78791490909089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107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42903</v>
      </c>
      <c r="K84" s="41">
        <f>IFERROR(J84/I84,"")</f>
        <v>400.96261682242988</v>
      </c>
      <c r="L84" s="41">
        <f>SUM(L64:L83)</f>
        <v>107</v>
      </c>
      <c r="M84" s="41">
        <f>IFERROR(S84/P84,0)</f>
        <v>434.04976486182039</v>
      </c>
      <c r="N84" s="41">
        <f t="shared" ref="N84:T84" si="98">SUM(N64:N83)</f>
        <v>5</v>
      </c>
      <c r="O84" s="41">
        <f t="shared" si="98"/>
        <v>0</v>
      </c>
      <c r="P84" s="41">
        <f t="shared" si="98"/>
        <v>112</v>
      </c>
      <c r="Q84" s="41">
        <f t="shared" si="98"/>
        <v>2427.3352691255418</v>
      </c>
      <c r="R84" s="41">
        <f t="shared" si="98"/>
        <v>0</v>
      </c>
      <c r="S84" s="45">
        <f t="shared" si="98"/>
        <v>48613.573664523887</v>
      </c>
      <c r="T84" s="41">
        <f t="shared" si="98"/>
        <v>112</v>
      </c>
      <c r="U84" s="41">
        <f>IFERROR(AA84/X84,0)</f>
        <v>469.81009800867633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112</v>
      </c>
      <c r="Y84" s="41">
        <f t="shared" si="99"/>
        <v>0</v>
      </c>
      <c r="Z84" s="41">
        <f t="shared" si="99"/>
        <v>0</v>
      </c>
      <c r="AA84" s="45">
        <f t="shared" si="99"/>
        <v>52618.730976971747</v>
      </c>
      <c r="AB84" s="41">
        <f t="shared" si="99"/>
        <v>112</v>
      </c>
      <c r="AC84" s="41">
        <f>IFERROR(AI84/AF84,0)</f>
        <v>508.04824372378874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112</v>
      </c>
      <c r="AG84" s="41">
        <f t="shared" si="100"/>
        <v>0</v>
      </c>
      <c r="AH84" s="41">
        <f t="shared" si="100"/>
        <v>0</v>
      </c>
      <c r="AI84" s="45">
        <f t="shared" si="100"/>
        <v>56901.403297064338</v>
      </c>
      <c r="AJ84" s="41">
        <f t="shared" si="100"/>
        <v>112</v>
      </c>
      <c r="AK84" s="41">
        <f>IFERROR(AQ84/AN84,0)</f>
        <v>548.37683658634205</v>
      </c>
      <c r="AL84" s="41">
        <f t="shared" ref="AL84:AQ84" si="101">SUM(AL64:AL83)</f>
        <v>0</v>
      </c>
      <c r="AM84" s="41">
        <f t="shared" si="101"/>
        <v>0</v>
      </c>
      <c r="AN84" s="41">
        <f t="shared" si="101"/>
        <v>112</v>
      </c>
      <c r="AO84" s="41">
        <f t="shared" si="101"/>
        <v>0</v>
      </c>
      <c r="AP84" s="41">
        <f t="shared" si="101"/>
        <v>0</v>
      </c>
      <c r="AQ84" s="45">
        <f t="shared" si="101"/>
        <v>61418.20569767031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44729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51646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55968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60221.568000000007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-3884.5736645238867</v>
      </c>
      <c r="T86" s="39"/>
      <c r="U86" s="39"/>
      <c r="V86" s="53"/>
      <c r="W86" s="53"/>
      <c r="X86" s="110"/>
      <c r="Y86" s="39"/>
      <c r="Z86" s="39"/>
      <c r="AA86" s="54">
        <f>AA85-AA84</f>
        <v>-972.73097697174671</v>
      </c>
      <c r="AB86" s="39"/>
      <c r="AC86" s="53"/>
      <c r="AD86" s="53"/>
      <c r="AE86" s="110"/>
      <c r="AF86" s="39"/>
      <c r="AG86" s="39"/>
      <c r="AH86" s="39"/>
      <c r="AI86" s="54">
        <f>AI85-AI84</f>
        <v>-933.4032970643384</v>
      </c>
      <c r="AJ86" s="53"/>
      <c r="AK86" s="53"/>
      <c r="AL86" s="110"/>
      <c r="AM86" s="110"/>
      <c r="AN86" s="110"/>
      <c r="AO86" s="110"/>
      <c r="AP86" s="111"/>
      <c r="AQ86" s="54">
        <f>AQ85-AQ84</f>
        <v>-1196.6376976703032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Investigation and Information Management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219.95891999999998</v>
      </c>
      <c r="H92" s="35">
        <f>IFERROR(G92/F92,0)</f>
        <v>0</v>
      </c>
      <c r="I92" s="156" t="s">
        <v>754</v>
      </c>
      <c r="J92" s="211">
        <v>0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0.9</v>
      </c>
      <c r="H95" s="35">
        <f t="shared" si="108"/>
        <v>0</v>
      </c>
      <c r="I95" s="187" t="s">
        <v>754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34</v>
      </c>
      <c r="G96" s="35">
        <f>SUMIFS(WORKING!$AC$3:$AC$6802,WORKING!$A$3:$A$6802,Results!$D$3,WORKING!$B$3:$B$6802,Results!A96,WORKING!$C$3:$C$6802,Results!C96)/1000</f>
        <v>6882.395199999999</v>
      </c>
      <c r="H96" s="35">
        <f t="shared" si="108"/>
        <v>202.42338823529408</v>
      </c>
      <c r="I96" s="187">
        <v>35</v>
      </c>
      <c r="J96" s="212">
        <v>7424</v>
      </c>
      <c r="K96" s="217">
        <f t="shared" si="109"/>
        <v>212.11428571428573</v>
      </c>
      <c r="L96" s="34">
        <f t="shared" si="102"/>
        <v>35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230.48053076707461</v>
      </c>
      <c r="N96" s="57">
        <v>0</v>
      </c>
      <c r="O96" s="57">
        <v>0</v>
      </c>
      <c r="P96" s="61">
        <f t="shared" si="103"/>
        <v>35</v>
      </c>
      <c r="Q96" s="40">
        <f t="shared" si="110"/>
        <v>0</v>
      </c>
      <c r="R96" s="40">
        <f t="shared" si="111"/>
        <v>0</v>
      </c>
      <c r="S96" s="44">
        <f t="shared" si="112"/>
        <v>8066.8185768476114</v>
      </c>
      <c r="T96" s="35">
        <f t="shared" si="113"/>
        <v>35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249.94743950804599</v>
      </c>
      <c r="V96" s="57">
        <v>0</v>
      </c>
      <c r="W96" s="57">
        <v>0</v>
      </c>
      <c r="X96" s="61">
        <f t="shared" si="104"/>
        <v>35</v>
      </c>
      <c r="Y96" s="40">
        <f t="shared" si="114"/>
        <v>0</v>
      </c>
      <c r="Z96" s="40">
        <f t="shared" si="115"/>
        <v>0</v>
      </c>
      <c r="AA96" s="44">
        <f t="shared" si="116"/>
        <v>8748.1603827816089</v>
      </c>
      <c r="AB96" s="35">
        <f t="shared" si="117"/>
        <v>35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270.80536662491414</v>
      </c>
      <c r="AD96" s="57">
        <v>0</v>
      </c>
      <c r="AE96" s="57">
        <v>0</v>
      </c>
      <c r="AF96" s="61">
        <f t="shared" si="105"/>
        <v>35</v>
      </c>
      <c r="AG96" s="40">
        <f t="shared" si="118"/>
        <v>0</v>
      </c>
      <c r="AH96" s="40">
        <f t="shared" si="119"/>
        <v>0</v>
      </c>
      <c r="AI96" s="44">
        <f t="shared" si="120"/>
        <v>9478.1878318719955</v>
      </c>
      <c r="AJ96" s="35">
        <f t="shared" si="106"/>
        <v>35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292.85521148441387</v>
      </c>
      <c r="AL96" s="57">
        <v>0</v>
      </c>
      <c r="AM96" s="57">
        <v>0</v>
      </c>
      <c r="AN96" s="61">
        <f t="shared" si="107"/>
        <v>35</v>
      </c>
      <c r="AO96" s="40">
        <f t="shared" si="121"/>
        <v>0</v>
      </c>
      <c r="AP96" s="40">
        <f t="shared" si="122"/>
        <v>0</v>
      </c>
      <c r="AQ96" s="44">
        <f t="shared" si="123"/>
        <v>10249.932401954486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9</v>
      </c>
      <c r="G97" s="35">
        <f>SUMIFS(WORKING!$AC$3:$AC$6802,WORKING!$A$3:$A$6802,Results!$D$3,WORKING!$B$3:$B$6802,Results!A97,WORKING!$C$3:$C$6802,Results!C97)/1000</f>
        <v>2164.8858399999999</v>
      </c>
      <c r="H97" s="35">
        <f t="shared" si="108"/>
        <v>240.54287111111111</v>
      </c>
      <c r="I97" s="187">
        <v>9</v>
      </c>
      <c r="J97" s="212">
        <v>2191</v>
      </c>
      <c r="K97" s="217">
        <f t="shared" si="109"/>
        <v>243.44444444444446</v>
      </c>
      <c r="L97" s="34">
        <f t="shared" si="102"/>
        <v>9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264.84345675949032</v>
      </c>
      <c r="N97" s="57">
        <v>0</v>
      </c>
      <c r="O97" s="57">
        <v>0</v>
      </c>
      <c r="P97" s="61">
        <f t="shared" si="103"/>
        <v>9</v>
      </c>
      <c r="Q97" s="40">
        <f t="shared" si="110"/>
        <v>0</v>
      </c>
      <c r="R97" s="40">
        <f t="shared" si="111"/>
        <v>0</v>
      </c>
      <c r="S97" s="44">
        <f t="shared" si="112"/>
        <v>2383.591110835413</v>
      </c>
      <c r="T97" s="35">
        <f t="shared" si="113"/>
        <v>9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287.31146853008835</v>
      </c>
      <c r="V97" s="57">
        <v>0</v>
      </c>
      <c r="W97" s="57">
        <v>0</v>
      </c>
      <c r="X97" s="61">
        <f t="shared" si="104"/>
        <v>9</v>
      </c>
      <c r="Y97" s="40">
        <f t="shared" si="114"/>
        <v>0</v>
      </c>
      <c r="Z97" s="40">
        <f t="shared" si="115"/>
        <v>0</v>
      </c>
      <c r="AA97" s="44">
        <f t="shared" si="116"/>
        <v>2585.8032167707952</v>
      </c>
      <c r="AB97" s="35">
        <f t="shared" si="117"/>
        <v>9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311.39441012456865</v>
      </c>
      <c r="AD97" s="57">
        <v>0</v>
      </c>
      <c r="AE97" s="57">
        <v>0</v>
      </c>
      <c r="AF97" s="61">
        <f t="shared" si="105"/>
        <v>9</v>
      </c>
      <c r="AG97" s="40">
        <f t="shared" si="118"/>
        <v>0</v>
      </c>
      <c r="AH97" s="40">
        <f t="shared" si="119"/>
        <v>0</v>
      </c>
      <c r="AI97" s="44">
        <f t="shared" si="120"/>
        <v>2802.549691121118</v>
      </c>
      <c r="AJ97" s="35">
        <f t="shared" si="106"/>
        <v>9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336.86492588548685</v>
      </c>
      <c r="AL97" s="57">
        <v>0</v>
      </c>
      <c r="AM97" s="57">
        <v>0</v>
      </c>
      <c r="AN97" s="61">
        <f t="shared" si="107"/>
        <v>9</v>
      </c>
      <c r="AO97" s="40">
        <f t="shared" si="121"/>
        <v>0</v>
      </c>
      <c r="AP97" s="40">
        <f t="shared" si="122"/>
        <v>0</v>
      </c>
      <c r="AQ97" s="44">
        <f t="shared" si="123"/>
        <v>3031.7843329693815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42</v>
      </c>
      <c r="G98" s="35">
        <f>SUMIFS(WORKING!$AC$3:$AC$6802,WORKING!$A$3:$A$6802,Results!$D$3,WORKING!$B$3:$B$6802,Results!A98,WORKING!$C$3:$C$6802,Results!C98)/1000</f>
        <v>11825.677609999997</v>
      </c>
      <c r="H98" s="35">
        <f t="shared" si="108"/>
        <v>281.56375261904753</v>
      </c>
      <c r="I98" s="187">
        <v>44</v>
      </c>
      <c r="J98" s="212">
        <v>12670</v>
      </c>
      <c r="K98" s="217">
        <f t="shared" si="109"/>
        <v>287.95454545454544</v>
      </c>
      <c r="L98" s="34">
        <f t="shared" si="102"/>
        <v>44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313.50658152186418</v>
      </c>
      <c r="N98" s="57">
        <v>3</v>
      </c>
      <c r="O98" s="57">
        <v>0</v>
      </c>
      <c r="P98" s="61">
        <f t="shared" si="103"/>
        <v>47</v>
      </c>
      <c r="Q98" s="40">
        <f t="shared" si="110"/>
        <v>940.51974456559253</v>
      </c>
      <c r="R98" s="40">
        <f t="shared" si="111"/>
        <v>0</v>
      </c>
      <c r="S98" s="44">
        <f t="shared" si="112"/>
        <v>14734.809331527616</v>
      </c>
      <c r="T98" s="35">
        <f t="shared" si="113"/>
        <v>47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340.17879751864615</v>
      </c>
      <c r="V98" s="57">
        <v>0</v>
      </c>
      <c r="W98" s="57">
        <v>0</v>
      </c>
      <c r="X98" s="61">
        <f t="shared" si="104"/>
        <v>47</v>
      </c>
      <c r="Y98" s="40">
        <f t="shared" si="114"/>
        <v>0</v>
      </c>
      <c r="Z98" s="40">
        <f t="shared" si="115"/>
        <v>0</v>
      </c>
      <c r="AA98" s="44">
        <f t="shared" si="116"/>
        <v>15988.403483376369</v>
      </c>
      <c r="AB98" s="35">
        <f t="shared" si="117"/>
        <v>47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368.77534448777817</v>
      </c>
      <c r="AD98" s="57">
        <v>0</v>
      </c>
      <c r="AE98" s="57">
        <v>0</v>
      </c>
      <c r="AF98" s="61">
        <f t="shared" si="105"/>
        <v>47</v>
      </c>
      <c r="AG98" s="40">
        <f t="shared" si="118"/>
        <v>0</v>
      </c>
      <c r="AH98" s="40">
        <f t="shared" si="119"/>
        <v>0</v>
      </c>
      <c r="AI98" s="44">
        <f t="shared" si="120"/>
        <v>17332.441190925572</v>
      </c>
      <c r="AJ98" s="35">
        <f t="shared" si="106"/>
        <v>47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399.02810544259989</v>
      </c>
      <c r="AL98" s="57">
        <v>0</v>
      </c>
      <c r="AM98" s="57">
        <v>0</v>
      </c>
      <c r="AN98" s="61">
        <f t="shared" si="107"/>
        <v>47</v>
      </c>
      <c r="AO98" s="40">
        <f t="shared" si="121"/>
        <v>0</v>
      </c>
      <c r="AP98" s="40">
        <f t="shared" si="122"/>
        <v>0</v>
      </c>
      <c r="AQ98" s="44">
        <f t="shared" si="123"/>
        <v>18754.320955802195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66</v>
      </c>
      <c r="G99" s="35">
        <f>SUMIFS(WORKING!$AC$3:$AC$6802,WORKING!$A$3:$A$6802,Results!$D$3,WORKING!$B$3:$B$6802,Results!A99,WORKING!$C$3:$C$6802,Results!C99)/1000</f>
        <v>25250.136600000002</v>
      </c>
      <c r="H99" s="35">
        <f t="shared" si="108"/>
        <v>382.57782727272729</v>
      </c>
      <c r="I99" s="187">
        <v>67</v>
      </c>
      <c r="J99" s="212">
        <v>22677</v>
      </c>
      <c r="K99" s="217">
        <f t="shared" si="109"/>
        <v>338.46268656716416</v>
      </c>
      <c r="L99" s="34">
        <f t="shared" si="102"/>
        <v>67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368.68799432998111</v>
      </c>
      <c r="N99" s="57">
        <v>0</v>
      </c>
      <c r="O99" s="57">
        <v>0</v>
      </c>
      <c r="P99" s="61">
        <f t="shared" si="103"/>
        <v>67</v>
      </c>
      <c r="Q99" s="40">
        <f t="shared" si="110"/>
        <v>0</v>
      </c>
      <c r="R99" s="40">
        <f t="shared" si="111"/>
        <v>0</v>
      </c>
      <c r="S99" s="44">
        <f t="shared" si="112"/>
        <v>24702.095620108736</v>
      </c>
      <c r="T99" s="35">
        <f t="shared" si="113"/>
        <v>67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400.11428996544203</v>
      </c>
      <c r="V99" s="57">
        <v>0</v>
      </c>
      <c r="W99" s="57">
        <v>0</v>
      </c>
      <c r="X99" s="61">
        <f t="shared" si="104"/>
        <v>67</v>
      </c>
      <c r="Y99" s="40">
        <f t="shared" si="114"/>
        <v>0</v>
      </c>
      <c r="Z99" s="40">
        <f t="shared" si="115"/>
        <v>0</v>
      </c>
      <c r="AA99" s="44">
        <f t="shared" si="116"/>
        <v>26807.657427684615</v>
      </c>
      <c r="AB99" s="35">
        <f t="shared" si="117"/>
        <v>67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433.81361645140134</v>
      </c>
      <c r="AD99" s="57">
        <v>0</v>
      </c>
      <c r="AE99" s="57">
        <v>0</v>
      </c>
      <c r="AF99" s="61">
        <f t="shared" si="105"/>
        <v>67</v>
      </c>
      <c r="AG99" s="40">
        <f t="shared" si="118"/>
        <v>0</v>
      </c>
      <c r="AH99" s="40">
        <f t="shared" si="119"/>
        <v>0</v>
      </c>
      <c r="AI99" s="44">
        <f t="shared" si="120"/>
        <v>29065.512302243889</v>
      </c>
      <c r="AJ99" s="35">
        <f t="shared" si="106"/>
        <v>67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469.47152654846121</v>
      </c>
      <c r="AL99" s="57">
        <v>0</v>
      </c>
      <c r="AM99" s="57">
        <v>0</v>
      </c>
      <c r="AN99" s="61">
        <f t="shared" si="107"/>
        <v>67</v>
      </c>
      <c r="AO99" s="40">
        <f t="shared" si="121"/>
        <v>0</v>
      </c>
      <c r="AP99" s="40">
        <f t="shared" si="122"/>
        <v>0</v>
      </c>
      <c r="AQ99" s="44">
        <f t="shared" si="123"/>
        <v>31454.592278746903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53</v>
      </c>
      <c r="G100" s="35">
        <f>SUMIFS(WORKING!$AC$3:$AC$6802,WORKING!$A$3:$A$6802,Results!$D$3,WORKING!$B$3:$B$6802,Results!A100,WORKING!$C$3:$C$6802,Results!C100)/1000</f>
        <v>20488.323729999996</v>
      </c>
      <c r="H100" s="35">
        <f t="shared" si="108"/>
        <v>386.57214584905654</v>
      </c>
      <c r="I100" s="187">
        <v>54</v>
      </c>
      <c r="J100" s="212">
        <v>21114</v>
      </c>
      <c r="K100" s="217">
        <f t="shared" si="109"/>
        <v>391</v>
      </c>
      <c r="L100" s="34">
        <f t="shared" si="102"/>
        <v>54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426.0167536670881</v>
      </c>
      <c r="N100" s="57">
        <v>0</v>
      </c>
      <c r="O100" s="57">
        <v>0</v>
      </c>
      <c r="P100" s="61">
        <f t="shared" si="103"/>
        <v>54</v>
      </c>
      <c r="Q100" s="40">
        <f t="shared" si="110"/>
        <v>0</v>
      </c>
      <c r="R100" s="40">
        <f t="shared" si="111"/>
        <v>0</v>
      </c>
      <c r="S100" s="44">
        <f t="shared" si="112"/>
        <v>23004.904698022758</v>
      </c>
      <c r="T100" s="35">
        <f t="shared" si="113"/>
        <v>54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462.35958625518953</v>
      </c>
      <c r="V100" s="57">
        <v>0</v>
      </c>
      <c r="W100" s="57">
        <v>0</v>
      </c>
      <c r="X100" s="61">
        <f t="shared" si="104"/>
        <v>54</v>
      </c>
      <c r="Y100" s="40">
        <f t="shared" si="114"/>
        <v>0</v>
      </c>
      <c r="Z100" s="40">
        <f t="shared" si="115"/>
        <v>0</v>
      </c>
      <c r="AA100" s="44">
        <f t="shared" si="116"/>
        <v>24967.417657780235</v>
      </c>
      <c r="AB100" s="35">
        <f t="shared" si="117"/>
        <v>54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501.33398738960119</v>
      </c>
      <c r="AD100" s="57">
        <v>0</v>
      </c>
      <c r="AE100" s="57">
        <v>0</v>
      </c>
      <c r="AF100" s="61">
        <f t="shared" si="105"/>
        <v>54</v>
      </c>
      <c r="AG100" s="40">
        <f t="shared" si="118"/>
        <v>0</v>
      </c>
      <c r="AH100" s="40">
        <f t="shared" si="119"/>
        <v>0</v>
      </c>
      <c r="AI100" s="44">
        <f t="shared" si="120"/>
        <v>27072.035319038463</v>
      </c>
      <c r="AJ100" s="35">
        <f t="shared" si="106"/>
        <v>54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542.57712219498683</v>
      </c>
      <c r="AL100" s="57">
        <v>0</v>
      </c>
      <c r="AM100" s="57">
        <v>0</v>
      </c>
      <c r="AN100" s="61">
        <f t="shared" si="107"/>
        <v>54</v>
      </c>
      <c r="AO100" s="40">
        <f t="shared" si="121"/>
        <v>0</v>
      </c>
      <c r="AP100" s="40">
        <f t="shared" si="122"/>
        <v>0</v>
      </c>
      <c r="AQ100" s="44">
        <f t="shared" si="123"/>
        <v>29299.164598529289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8</v>
      </c>
      <c r="G101" s="35">
        <f>SUMIFS(WORKING!$AC$3:$AC$6802,WORKING!$A$3:$A$6802,Results!$D$3,WORKING!$B$3:$B$6802,Results!A101,WORKING!$C$3:$C$6802,Results!C101)/1000</f>
        <v>5821.6361000000006</v>
      </c>
      <c r="H101" s="35">
        <f t="shared" si="108"/>
        <v>727.70451250000008</v>
      </c>
      <c r="I101" s="187">
        <v>8</v>
      </c>
      <c r="J101" s="212">
        <v>3961</v>
      </c>
      <c r="K101" s="217">
        <f t="shared" si="109"/>
        <v>495.125</v>
      </c>
      <c r="L101" s="34">
        <f t="shared" si="102"/>
        <v>8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539.77973787073711</v>
      </c>
      <c r="N101" s="57">
        <v>0</v>
      </c>
      <c r="O101" s="57">
        <v>0</v>
      </c>
      <c r="P101" s="61">
        <f t="shared" si="103"/>
        <v>8</v>
      </c>
      <c r="Q101" s="40">
        <f t="shared" si="110"/>
        <v>0</v>
      </c>
      <c r="R101" s="40">
        <f t="shared" si="111"/>
        <v>0</v>
      </c>
      <c r="S101" s="44">
        <f t="shared" si="112"/>
        <v>4318.2379029658969</v>
      </c>
      <c r="T101" s="35">
        <f t="shared" si="113"/>
        <v>8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585.92490784371819</v>
      </c>
      <c r="V101" s="57">
        <v>0</v>
      </c>
      <c r="W101" s="57">
        <v>0</v>
      </c>
      <c r="X101" s="61">
        <f t="shared" si="104"/>
        <v>8</v>
      </c>
      <c r="Y101" s="40">
        <f t="shared" si="114"/>
        <v>0</v>
      </c>
      <c r="Z101" s="40">
        <f t="shared" si="115"/>
        <v>0</v>
      </c>
      <c r="AA101" s="44">
        <f t="shared" si="116"/>
        <v>4687.3992627497455</v>
      </c>
      <c r="AB101" s="35">
        <f t="shared" si="117"/>
        <v>8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635.42078418162453</v>
      </c>
      <c r="AD101" s="57">
        <v>0</v>
      </c>
      <c r="AE101" s="57">
        <v>0</v>
      </c>
      <c r="AF101" s="61">
        <f t="shared" si="105"/>
        <v>8</v>
      </c>
      <c r="AG101" s="40">
        <f t="shared" si="118"/>
        <v>0</v>
      </c>
      <c r="AH101" s="40">
        <f t="shared" si="119"/>
        <v>0</v>
      </c>
      <c r="AI101" s="44">
        <f t="shared" si="120"/>
        <v>5083.3662734529962</v>
      </c>
      <c r="AJ101" s="35">
        <f t="shared" si="106"/>
        <v>8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687.80903916074942</v>
      </c>
      <c r="AL101" s="57">
        <v>0</v>
      </c>
      <c r="AM101" s="57">
        <v>0</v>
      </c>
      <c r="AN101" s="61">
        <f t="shared" si="107"/>
        <v>8</v>
      </c>
      <c r="AO101" s="40">
        <f t="shared" si="121"/>
        <v>0</v>
      </c>
      <c r="AP101" s="40">
        <f t="shared" si="122"/>
        <v>0</v>
      </c>
      <c r="AQ101" s="44">
        <f t="shared" si="123"/>
        <v>5502.4723132859954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17</v>
      </c>
      <c r="G102" s="35">
        <f>SUMIFS(WORKING!$AC$3:$AC$6802,WORKING!$A$3:$A$6802,Results!$D$3,WORKING!$B$3:$B$6802,Results!A102,WORKING!$C$3:$C$6802,Results!C102)/1000</f>
        <v>7971.5446799999991</v>
      </c>
      <c r="H102" s="35">
        <f t="shared" si="108"/>
        <v>468.9143929411764</v>
      </c>
      <c r="I102" s="187">
        <v>18</v>
      </c>
      <c r="J102" s="212">
        <v>11508</v>
      </c>
      <c r="K102" s="217">
        <f t="shared" si="109"/>
        <v>639.33333333333337</v>
      </c>
      <c r="L102" s="34">
        <f t="shared" si="102"/>
        <v>18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698.02225625371284</v>
      </c>
      <c r="N102" s="57">
        <v>0</v>
      </c>
      <c r="O102" s="57">
        <v>0</v>
      </c>
      <c r="P102" s="61">
        <f t="shared" si="103"/>
        <v>18</v>
      </c>
      <c r="Q102" s="40">
        <f t="shared" si="110"/>
        <v>0</v>
      </c>
      <c r="R102" s="40">
        <f t="shared" si="111"/>
        <v>0</v>
      </c>
      <c r="S102" s="44">
        <f t="shared" si="112"/>
        <v>12564.400612566831</v>
      </c>
      <c r="T102" s="35">
        <f t="shared" si="113"/>
        <v>18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757.84902926294615</v>
      </c>
      <c r="V102" s="57">
        <v>0</v>
      </c>
      <c r="W102" s="57">
        <v>0</v>
      </c>
      <c r="X102" s="61">
        <f t="shared" si="104"/>
        <v>18</v>
      </c>
      <c r="Y102" s="40">
        <f t="shared" si="114"/>
        <v>0</v>
      </c>
      <c r="Z102" s="40">
        <f t="shared" si="115"/>
        <v>0</v>
      </c>
      <c r="AA102" s="44">
        <f t="shared" si="116"/>
        <v>13641.28252673303</v>
      </c>
      <c r="AB102" s="35">
        <f t="shared" si="117"/>
        <v>18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822.03451851357568</v>
      </c>
      <c r="AD102" s="57">
        <v>0</v>
      </c>
      <c r="AE102" s="57">
        <v>0</v>
      </c>
      <c r="AF102" s="61">
        <f t="shared" si="105"/>
        <v>18</v>
      </c>
      <c r="AG102" s="40">
        <f t="shared" si="118"/>
        <v>0</v>
      </c>
      <c r="AH102" s="40">
        <f t="shared" si="119"/>
        <v>0</v>
      </c>
      <c r="AI102" s="44">
        <f t="shared" si="120"/>
        <v>14796.621333244362</v>
      </c>
      <c r="AJ102" s="35">
        <f t="shared" si="106"/>
        <v>18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889.98794644040845</v>
      </c>
      <c r="AL102" s="57">
        <v>0</v>
      </c>
      <c r="AM102" s="57">
        <v>0</v>
      </c>
      <c r="AN102" s="61">
        <f t="shared" si="107"/>
        <v>18</v>
      </c>
      <c r="AO102" s="40">
        <f t="shared" si="121"/>
        <v>0</v>
      </c>
      <c r="AP102" s="40">
        <f t="shared" si="122"/>
        <v>0</v>
      </c>
      <c r="AQ102" s="44">
        <f t="shared" si="123"/>
        <v>16019.783035927352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 t="s">
        <v>754</v>
      </c>
      <c r="J103" s="212" t="s">
        <v>754</v>
      </c>
      <c r="K103" s="217" t="str">
        <f t="shared" si="109"/>
        <v/>
      </c>
      <c r="L103" s="34">
        <f t="shared" si="102"/>
        <v>0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0</v>
      </c>
      <c r="N103" s="57">
        <v>0</v>
      </c>
      <c r="O103" s="57">
        <v>0</v>
      </c>
      <c r="P103" s="61">
        <f t="shared" si="103"/>
        <v>0</v>
      </c>
      <c r="Q103" s="40">
        <f t="shared" si="110"/>
        <v>0</v>
      </c>
      <c r="R103" s="40">
        <f t="shared" si="111"/>
        <v>0</v>
      </c>
      <c r="S103" s="44">
        <f t="shared" si="112"/>
        <v>0</v>
      </c>
      <c r="T103" s="35">
        <f t="shared" si="113"/>
        <v>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0</v>
      </c>
      <c r="V103" s="57">
        <v>0</v>
      </c>
      <c r="W103" s="57">
        <v>0</v>
      </c>
      <c r="X103" s="61">
        <f t="shared" si="104"/>
        <v>0</v>
      </c>
      <c r="Y103" s="40">
        <f t="shared" si="114"/>
        <v>0</v>
      </c>
      <c r="Z103" s="40">
        <f t="shared" si="115"/>
        <v>0</v>
      </c>
      <c r="AA103" s="44">
        <f t="shared" si="116"/>
        <v>0</v>
      </c>
      <c r="AB103" s="35">
        <f t="shared" si="117"/>
        <v>0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0</v>
      </c>
      <c r="AD103" s="57">
        <v>0</v>
      </c>
      <c r="AE103" s="57">
        <v>0</v>
      </c>
      <c r="AF103" s="61">
        <f t="shared" si="105"/>
        <v>0</v>
      </c>
      <c r="AG103" s="40">
        <f t="shared" si="118"/>
        <v>0</v>
      </c>
      <c r="AH103" s="40">
        <f t="shared" si="119"/>
        <v>0</v>
      </c>
      <c r="AI103" s="44">
        <f t="shared" si="120"/>
        <v>0</v>
      </c>
      <c r="AJ103" s="35">
        <f t="shared" si="106"/>
        <v>0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0</v>
      </c>
      <c r="AL103" s="57">
        <v>0</v>
      </c>
      <c r="AM103" s="57">
        <v>0</v>
      </c>
      <c r="AN103" s="61">
        <f t="shared" si="107"/>
        <v>0</v>
      </c>
      <c r="AO103" s="40">
        <f t="shared" si="121"/>
        <v>0</v>
      </c>
      <c r="AP103" s="40">
        <f t="shared" si="122"/>
        <v>0</v>
      </c>
      <c r="AQ103" s="44">
        <f t="shared" si="123"/>
        <v>0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10</v>
      </c>
      <c r="G104" s="35">
        <f>SUMIFS(WORKING!$AC$3:$AC$6802,WORKING!$A$3:$A$6802,Results!$D$3,WORKING!$B$3:$B$6802,Results!A104,WORKING!$C$3:$C$6802,Results!C104)/1000</f>
        <v>8433.1557400000002</v>
      </c>
      <c r="H104" s="35">
        <f t="shared" si="108"/>
        <v>843.31557399999997</v>
      </c>
      <c r="I104" s="187">
        <v>11</v>
      </c>
      <c r="J104" s="212">
        <v>10543</v>
      </c>
      <c r="K104" s="217">
        <f t="shared" si="109"/>
        <v>958.4545454545455</v>
      </c>
      <c r="L104" s="34">
        <f t="shared" si="102"/>
        <v>11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1004.6913085512859</v>
      </c>
      <c r="N104" s="57">
        <v>0</v>
      </c>
      <c r="O104" s="57">
        <v>0</v>
      </c>
      <c r="P104" s="61">
        <f t="shared" si="103"/>
        <v>11</v>
      </c>
      <c r="Q104" s="40">
        <f t="shared" si="110"/>
        <v>0</v>
      </c>
      <c r="R104" s="40">
        <f t="shared" si="111"/>
        <v>0</v>
      </c>
      <c r="S104" s="44">
        <f t="shared" si="112"/>
        <v>11051.604394064145</v>
      </c>
      <c r="T104" s="35">
        <f t="shared" si="113"/>
        <v>11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1080.6854713618984</v>
      </c>
      <c r="V104" s="57">
        <v>0</v>
      </c>
      <c r="W104" s="57">
        <v>0</v>
      </c>
      <c r="X104" s="61">
        <f t="shared" si="104"/>
        <v>11</v>
      </c>
      <c r="Y104" s="40">
        <f t="shared" si="114"/>
        <v>0</v>
      </c>
      <c r="Z104" s="40">
        <f t="shared" si="115"/>
        <v>0</v>
      </c>
      <c r="AA104" s="44">
        <f t="shared" si="116"/>
        <v>11887.540184980882</v>
      </c>
      <c r="AB104" s="35">
        <f t="shared" si="117"/>
        <v>11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1161.3311506434673</v>
      </c>
      <c r="AD104" s="57">
        <v>0</v>
      </c>
      <c r="AE104" s="57">
        <v>0</v>
      </c>
      <c r="AF104" s="61">
        <f t="shared" si="105"/>
        <v>11</v>
      </c>
      <c r="AG104" s="40">
        <f t="shared" si="118"/>
        <v>0</v>
      </c>
      <c r="AH104" s="40">
        <f t="shared" si="119"/>
        <v>0</v>
      </c>
      <c r="AI104" s="44">
        <f t="shared" si="120"/>
        <v>12774.64265707814</v>
      </c>
      <c r="AJ104" s="35">
        <f t="shared" si="106"/>
        <v>11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1245.6380473417867</v>
      </c>
      <c r="AL104" s="57">
        <v>0</v>
      </c>
      <c r="AM104" s="57">
        <v>0</v>
      </c>
      <c r="AN104" s="61">
        <f t="shared" si="107"/>
        <v>11</v>
      </c>
      <c r="AO104" s="40">
        <f t="shared" si="121"/>
        <v>0</v>
      </c>
      <c r="AP104" s="40">
        <f t="shared" si="122"/>
        <v>0</v>
      </c>
      <c r="AQ104" s="44">
        <f t="shared" si="123"/>
        <v>13702.018520759653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10</v>
      </c>
      <c r="G105" s="35">
        <f>SUMIFS(WORKING!$AC$3:$AC$6802,WORKING!$A$3:$A$6802,Results!$D$3,WORKING!$B$3:$B$6802,Results!A105,WORKING!$C$3:$C$6802,Results!C105)/1000</f>
        <v>10206.479559999998</v>
      </c>
      <c r="H105" s="35">
        <f t="shared" si="108"/>
        <v>1020.6479559999998</v>
      </c>
      <c r="I105" s="187">
        <v>10</v>
      </c>
      <c r="J105" s="212">
        <v>11012</v>
      </c>
      <c r="K105" s="217">
        <f t="shared" si="109"/>
        <v>1101.2</v>
      </c>
      <c r="L105" s="34">
        <f t="shared" si="102"/>
        <v>10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1154.3508263294641</v>
      </c>
      <c r="N105" s="57">
        <v>0</v>
      </c>
      <c r="O105" s="57">
        <v>0</v>
      </c>
      <c r="P105" s="61">
        <f t="shared" si="103"/>
        <v>10</v>
      </c>
      <c r="Q105" s="40">
        <f t="shared" si="110"/>
        <v>0</v>
      </c>
      <c r="R105" s="40">
        <f t="shared" si="111"/>
        <v>0</v>
      </c>
      <c r="S105" s="44">
        <f t="shared" si="112"/>
        <v>11543.508263294641</v>
      </c>
      <c r="T105" s="35">
        <f t="shared" si="113"/>
        <v>10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1241.6951287343029</v>
      </c>
      <c r="V105" s="57">
        <v>0</v>
      </c>
      <c r="W105" s="57">
        <v>0</v>
      </c>
      <c r="X105" s="61">
        <f t="shared" si="104"/>
        <v>10</v>
      </c>
      <c r="Y105" s="40">
        <f t="shared" si="114"/>
        <v>0</v>
      </c>
      <c r="Z105" s="40">
        <f t="shared" si="115"/>
        <v>0</v>
      </c>
      <c r="AA105" s="44">
        <f t="shared" si="116"/>
        <v>12416.951287343029</v>
      </c>
      <c r="AB105" s="35">
        <f t="shared" si="117"/>
        <v>10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1334.3883184198878</v>
      </c>
      <c r="AD105" s="57">
        <v>0</v>
      </c>
      <c r="AE105" s="57">
        <v>0</v>
      </c>
      <c r="AF105" s="61">
        <f t="shared" si="105"/>
        <v>10</v>
      </c>
      <c r="AG105" s="40">
        <f t="shared" si="118"/>
        <v>0</v>
      </c>
      <c r="AH105" s="40">
        <f t="shared" si="119"/>
        <v>0</v>
      </c>
      <c r="AI105" s="44">
        <f t="shared" si="120"/>
        <v>13343.883184198878</v>
      </c>
      <c r="AJ105" s="35">
        <f t="shared" si="106"/>
        <v>10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1431.2928857325819</v>
      </c>
      <c r="AL105" s="57">
        <v>0</v>
      </c>
      <c r="AM105" s="57">
        <v>0</v>
      </c>
      <c r="AN105" s="61">
        <f t="shared" si="107"/>
        <v>10</v>
      </c>
      <c r="AO105" s="40">
        <f t="shared" si="121"/>
        <v>0</v>
      </c>
      <c r="AP105" s="40">
        <f t="shared" si="122"/>
        <v>0</v>
      </c>
      <c r="AQ105" s="44">
        <f t="shared" si="123"/>
        <v>14312.92885732582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249</v>
      </c>
      <c r="G112" s="41">
        <f>SUM(G92:G111)</f>
        <v>99265.093979999976</v>
      </c>
      <c r="H112" s="41">
        <f>IFERROR(G112/F112,0)</f>
        <v>398.65499590361435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256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103100</v>
      </c>
      <c r="K112" s="41">
        <f>IFERROR(J112/I112,"")</f>
        <v>402.734375</v>
      </c>
      <c r="L112" s="41">
        <f>SUM(L92:L111)</f>
        <v>256</v>
      </c>
      <c r="M112" s="41">
        <f>IFERROR(S112/P112,0)</f>
        <v>433.86089000090203</v>
      </c>
      <c r="N112" s="41">
        <f t="shared" ref="N112:T112" si="124">SUM(N92:N111)</f>
        <v>3</v>
      </c>
      <c r="O112" s="41">
        <f t="shared" si="124"/>
        <v>0</v>
      </c>
      <c r="P112" s="41">
        <f t="shared" si="124"/>
        <v>259</v>
      </c>
      <c r="Q112" s="41">
        <f t="shared" si="124"/>
        <v>940.51974456559253</v>
      </c>
      <c r="R112" s="41">
        <f t="shared" si="124"/>
        <v>0</v>
      </c>
      <c r="S112" s="45">
        <f t="shared" si="124"/>
        <v>112369.97051023363</v>
      </c>
      <c r="T112" s="41">
        <f t="shared" si="124"/>
        <v>259</v>
      </c>
      <c r="U112" s="41">
        <f>IFERROR(AA112/X112,0)</f>
        <v>470.00237617837962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259</v>
      </c>
      <c r="Y112" s="41">
        <f t="shared" si="125"/>
        <v>0</v>
      </c>
      <c r="Z112" s="41">
        <f t="shared" si="125"/>
        <v>0</v>
      </c>
      <c r="AA112" s="45">
        <f t="shared" si="125"/>
        <v>121730.61543020033</v>
      </c>
      <c r="AB112" s="41">
        <f t="shared" si="125"/>
        <v>259</v>
      </c>
      <c r="AC112" s="41">
        <f>IFERROR(AI112/AF112,0)</f>
        <v>508.68432348716374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259</v>
      </c>
      <c r="AG112" s="41">
        <f t="shared" si="126"/>
        <v>0</v>
      </c>
      <c r="AH112" s="41">
        <f t="shared" si="126"/>
        <v>0</v>
      </c>
      <c r="AI112" s="45">
        <f t="shared" si="126"/>
        <v>131749.23978317541</v>
      </c>
      <c r="AJ112" s="41">
        <f t="shared" si="126"/>
        <v>259</v>
      </c>
      <c r="AK112" s="41">
        <f>IFERROR(AQ112/AN112,0)</f>
        <v>549.52508608224343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259</v>
      </c>
      <c r="AO112" s="41">
        <f t="shared" si="127"/>
        <v>0</v>
      </c>
      <c r="AP112" s="41">
        <f t="shared" si="127"/>
        <v>0</v>
      </c>
      <c r="AQ112" s="45">
        <f t="shared" si="127"/>
        <v>142326.99729530106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120728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119809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124308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133755.408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8358.0294897663698</v>
      </c>
      <c r="T114" s="39"/>
      <c r="U114" s="39"/>
      <c r="V114" s="53"/>
      <c r="W114" s="53"/>
      <c r="X114" s="110"/>
      <c r="Y114" s="39"/>
      <c r="Z114" s="39"/>
      <c r="AA114" s="54">
        <f>AA113-AA112</f>
        <v>-1921.615430200327</v>
      </c>
      <c r="AB114" s="39"/>
      <c r="AC114" s="53"/>
      <c r="AD114" s="53"/>
      <c r="AE114" s="110"/>
      <c r="AF114" s="39"/>
      <c r="AG114" s="39"/>
      <c r="AH114" s="39"/>
      <c r="AI114" s="54">
        <f>AI113-AI112</f>
        <v>-7441.239783175406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-8571.5892953010625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Legal Services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1</v>
      </c>
      <c r="G124" s="35">
        <f>SUMIFS(WORKING!$AC$3:$AC$6802,WORKING!$A$3:$A$6802,Results!$D$3,WORKING!$B$3:$B$6802,Results!A124,WORKING!$C$3:$C$6802,Results!C124)/1000</f>
        <v>360.84710000000001</v>
      </c>
      <c r="H124" s="35">
        <f t="shared" si="134"/>
        <v>360.84710000000001</v>
      </c>
      <c r="I124" s="187">
        <v>0</v>
      </c>
      <c r="J124" s="212">
        <v>0</v>
      </c>
      <c r="K124" s="217" t="str">
        <f t="shared" si="135"/>
        <v/>
      </c>
      <c r="L124" s="34">
        <f t="shared" si="128"/>
        <v>0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391.87515794333274</v>
      </c>
      <c r="N124" s="57">
        <v>0</v>
      </c>
      <c r="O124" s="57">
        <v>0</v>
      </c>
      <c r="P124" s="61">
        <f t="shared" si="129"/>
        <v>0</v>
      </c>
      <c r="Q124" s="40">
        <f t="shared" si="136"/>
        <v>0</v>
      </c>
      <c r="R124" s="40">
        <f t="shared" si="137"/>
        <v>0</v>
      </c>
      <c r="S124" s="44">
        <f t="shared" si="138"/>
        <v>0</v>
      </c>
      <c r="T124" s="35">
        <f t="shared" si="139"/>
        <v>0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424.91003428851337</v>
      </c>
      <c r="V124" s="57">
        <v>0</v>
      </c>
      <c r="W124" s="57">
        <v>0</v>
      </c>
      <c r="X124" s="61">
        <f t="shared" si="130"/>
        <v>0</v>
      </c>
      <c r="Y124" s="40">
        <f t="shared" si="140"/>
        <v>0</v>
      </c>
      <c r="Z124" s="40">
        <f t="shared" si="141"/>
        <v>0</v>
      </c>
      <c r="AA124" s="44">
        <f t="shared" si="142"/>
        <v>0</v>
      </c>
      <c r="AB124" s="35">
        <f t="shared" si="143"/>
        <v>0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460.29921532036087</v>
      </c>
      <c r="AD124" s="57">
        <v>0</v>
      </c>
      <c r="AE124" s="57">
        <v>0</v>
      </c>
      <c r="AF124" s="61">
        <f t="shared" si="131"/>
        <v>0</v>
      </c>
      <c r="AG124" s="40">
        <f t="shared" si="144"/>
        <v>0</v>
      </c>
      <c r="AH124" s="40">
        <f t="shared" si="145"/>
        <v>0</v>
      </c>
      <c r="AI124" s="44">
        <f t="shared" si="146"/>
        <v>0</v>
      </c>
      <c r="AJ124" s="35">
        <f t="shared" si="132"/>
        <v>0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497.70308026499845</v>
      </c>
      <c r="AL124" s="57">
        <v>0</v>
      </c>
      <c r="AM124" s="57">
        <v>0</v>
      </c>
      <c r="AN124" s="61">
        <f t="shared" si="133"/>
        <v>0</v>
      </c>
      <c r="AO124" s="40">
        <f t="shared" si="147"/>
        <v>0</v>
      </c>
      <c r="AP124" s="40">
        <f t="shared" si="148"/>
        <v>0</v>
      </c>
      <c r="AQ124" s="44">
        <f t="shared" si="149"/>
        <v>0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</v>
      </c>
      <c r="G125" s="35">
        <f>SUMIFS(WORKING!$AC$3:$AC$6802,WORKING!$A$3:$A$6802,Results!$D$3,WORKING!$B$3:$B$6802,Results!A125,WORKING!$C$3:$C$6802,Results!C125)/1000</f>
        <v>256.12871999999999</v>
      </c>
      <c r="H125" s="35">
        <f t="shared" si="134"/>
        <v>256.12871999999999</v>
      </c>
      <c r="I125" s="187">
        <v>0</v>
      </c>
      <c r="J125" s="212">
        <v>0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278.59291688184595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302.21016244526061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327.52339013779869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354.29331919076816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 t="s">
        <v>754</v>
      </c>
      <c r="J126" s="212" t="s">
        <v>754</v>
      </c>
      <c r="K126" s="217" t="str">
        <f t="shared" si="135"/>
        <v/>
      </c>
      <c r="L126" s="34">
        <f t="shared" si="128"/>
        <v>0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0</v>
      </c>
      <c r="N126" s="57">
        <v>0</v>
      </c>
      <c r="O126" s="57">
        <v>0</v>
      </c>
      <c r="P126" s="61">
        <f t="shared" si="129"/>
        <v>0</v>
      </c>
      <c r="Q126" s="40">
        <f t="shared" si="136"/>
        <v>0</v>
      </c>
      <c r="R126" s="40">
        <f t="shared" si="137"/>
        <v>0</v>
      </c>
      <c r="S126" s="44">
        <f t="shared" si="138"/>
        <v>0</v>
      </c>
      <c r="T126" s="35">
        <f t="shared" si="139"/>
        <v>0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0</v>
      </c>
      <c r="V126" s="57">
        <v>0</v>
      </c>
      <c r="W126" s="57">
        <v>0</v>
      </c>
      <c r="X126" s="61">
        <f t="shared" si="130"/>
        <v>0</v>
      </c>
      <c r="Y126" s="40">
        <f t="shared" si="140"/>
        <v>0</v>
      </c>
      <c r="Z126" s="40">
        <f t="shared" si="141"/>
        <v>0</v>
      </c>
      <c r="AA126" s="44">
        <f t="shared" si="142"/>
        <v>0</v>
      </c>
      <c r="AB126" s="35">
        <f t="shared" si="143"/>
        <v>0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0</v>
      </c>
      <c r="AD126" s="57">
        <v>0</v>
      </c>
      <c r="AE126" s="57">
        <v>0</v>
      </c>
      <c r="AF126" s="61">
        <f t="shared" si="131"/>
        <v>0</v>
      </c>
      <c r="AG126" s="40">
        <f t="shared" si="144"/>
        <v>0</v>
      </c>
      <c r="AH126" s="40">
        <f t="shared" si="145"/>
        <v>0</v>
      </c>
      <c r="AI126" s="44">
        <f t="shared" si="146"/>
        <v>0</v>
      </c>
      <c r="AJ126" s="35">
        <f t="shared" si="132"/>
        <v>0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0</v>
      </c>
      <c r="AL126" s="57">
        <v>0</v>
      </c>
      <c r="AM126" s="57">
        <v>0</v>
      </c>
      <c r="AN126" s="61">
        <f t="shared" si="133"/>
        <v>0</v>
      </c>
      <c r="AO126" s="40">
        <f t="shared" si="147"/>
        <v>0</v>
      </c>
      <c r="AP126" s="40">
        <f t="shared" si="148"/>
        <v>0</v>
      </c>
      <c r="AQ126" s="44">
        <f t="shared" si="149"/>
        <v>0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 t="s">
        <v>754</v>
      </c>
      <c r="J127" s="212" t="s">
        <v>754</v>
      </c>
      <c r="K127" s="217" t="str">
        <f t="shared" si="135"/>
        <v/>
      </c>
      <c r="L127" s="34">
        <f t="shared" si="128"/>
        <v>0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0</v>
      </c>
      <c r="N127" s="57">
        <v>0</v>
      </c>
      <c r="O127" s="57">
        <v>0</v>
      </c>
      <c r="P127" s="61">
        <f t="shared" si="129"/>
        <v>0</v>
      </c>
      <c r="Q127" s="40">
        <f t="shared" si="136"/>
        <v>0</v>
      </c>
      <c r="R127" s="40">
        <f t="shared" si="137"/>
        <v>0</v>
      </c>
      <c r="S127" s="44">
        <f t="shared" si="138"/>
        <v>0</v>
      </c>
      <c r="T127" s="35">
        <f t="shared" si="139"/>
        <v>0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0</v>
      </c>
      <c r="V127" s="57">
        <v>0</v>
      </c>
      <c r="W127" s="57">
        <v>0</v>
      </c>
      <c r="X127" s="61">
        <f t="shared" si="130"/>
        <v>0</v>
      </c>
      <c r="Y127" s="40">
        <f t="shared" si="140"/>
        <v>0</v>
      </c>
      <c r="Z127" s="40">
        <f t="shared" si="141"/>
        <v>0</v>
      </c>
      <c r="AA127" s="44">
        <f t="shared" si="142"/>
        <v>0</v>
      </c>
      <c r="AB127" s="35">
        <f t="shared" si="143"/>
        <v>0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0</v>
      </c>
      <c r="AD127" s="57">
        <v>0</v>
      </c>
      <c r="AE127" s="57">
        <v>0</v>
      </c>
      <c r="AF127" s="61">
        <f t="shared" si="131"/>
        <v>0</v>
      </c>
      <c r="AG127" s="40">
        <f t="shared" si="144"/>
        <v>0</v>
      </c>
      <c r="AH127" s="40">
        <f t="shared" si="145"/>
        <v>0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0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 t="s">
        <v>754</v>
      </c>
      <c r="J128" s="212" t="s">
        <v>754</v>
      </c>
      <c r="K128" s="217" t="str">
        <f t="shared" si="135"/>
        <v/>
      </c>
      <c r="L128" s="34">
        <f t="shared" si="128"/>
        <v>0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0</v>
      </c>
      <c r="N128" s="57">
        <v>0</v>
      </c>
      <c r="O128" s="57">
        <v>0</v>
      </c>
      <c r="P128" s="61">
        <f t="shared" si="129"/>
        <v>0</v>
      </c>
      <c r="Q128" s="40">
        <f t="shared" si="136"/>
        <v>0</v>
      </c>
      <c r="R128" s="40">
        <f t="shared" si="137"/>
        <v>0</v>
      </c>
      <c r="S128" s="44">
        <f t="shared" si="138"/>
        <v>0</v>
      </c>
      <c r="T128" s="35">
        <f t="shared" si="139"/>
        <v>0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0</v>
      </c>
      <c r="V128" s="57">
        <v>0</v>
      </c>
      <c r="W128" s="57">
        <v>0</v>
      </c>
      <c r="X128" s="61">
        <f t="shared" si="130"/>
        <v>0</v>
      </c>
      <c r="Y128" s="40">
        <f t="shared" si="140"/>
        <v>0</v>
      </c>
      <c r="Z128" s="40">
        <f t="shared" si="141"/>
        <v>0</v>
      </c>
      <c r="AA128" s="44">
        <f t="shared" si="142"/>
        <v>0</v>
      </c>
      <c r="AB128" s="35">
        <f t="shared" si="143"/>
        <v>0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0</v>
      </c>
      <c r="AD128" s="57">
        <v>0</v>
      </c>
      <c r="AE128" s="57">
        <v>0</v>
      </c>
      <c r="AF128" s="61">
        <f t="shared" si="131"/>
        <v>0</v>
      </c>
      <c r="AG128" s="40">
        <f t="shared" si="144"/>
        <v>0</v>
      </c>
      <c r="AH128" s="40">
        <f t="shared" si="145"/>
        <v>0</v>
      </c>
      <c r="AI128" s="44">
        <f t="shared" si="146"/>
        <v>0</v>
      </c>
      <c r="AJ128" s="35">
        <f t="shared" si="132"/>
        <v>0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0</v>
      </c>
      <c r="AL128" s="57">
        <v>0</v>
      </c>
      <c r="AM128" s="57">
        <v>0</v>
      </c>
      <c r="AN128" s="61">
        <f t="shared" si="133"/>
        <v>0</v>
      </c>
      <c r="AO128" s="40">
        <f t="shared" si="147"/>
        <v>0</v>
      </c>
      <c r="AP128" s="40">
        <f t="shared" si="148"/>
        <v>0</v>
      </c>
      <c r="AQ128" s="44">
        <f t="shared" si="149"/>
        <v>0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</v>
      </c>
      <c r="G130" s="35">
        <f>SUMIFS(WORKING!$AC$3:$AC$6802,WORKING!$A$3:$A$6802,Results!$D$3,WORKING!$B$3:$B$6802,Results!A130,WORKING!$C$3:$C$6802,Results!C130)/1000</f>
        <v>383.75524000000001</v>
      </c>
      <c r="H130" s="35">
        <f t="shared" si="134"/>
        <v>383.75524000000001</v>
      </c>
      <c r="I130" s="187">
        <v>0</v>
      </c>
      <c r="J130" s="212">
        <v>0</v>
      </c>
      <c r="K130" s="217" t="str">
        <f t="shared" si="135"/>
        <v/>
      </c>
      <c r="L130" s="34">
        <f t="shared" si="128"/>
        <v>0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419.11369504400005</v>
      </c>
      <c r="N130" s="57">
        <v>0</v>
      </c>
      <c r="O130" s="57">
        <v>0</v>
      </c>
      <c r="P130" s="61">
        <f t="shared" si="129"/>
        <v>0</v>
      </c>
      <c r="Q130" s="40">
        <f t="shared" si="136"/>
        <v>0</v>
      </c>
      <c r="R130" s="40">
        <f t="shared" si="137"/>
        <v>0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455.1776109585806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493.88275204423076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534.87652918657591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</v>
      </c>
      <c r="G131" s="35">
        <f>SUMIFS(WORKING!$AC$3:$AC$6802,WORKING!$A$3:$A$6802,Results!$D$3,WORKING!$B$3:$B$6802,Results!A131,WORKING!$C$3:$C$6802,Results!C131)/1000</f>
        <v>585.71162000000004</v>
      </c>
      <c r="H131" s="35">
        <f t="shared" si="134"/>
        <v>585.71162000000004</v>
      </c>
      <c r="I131" s="187">
        <v>0</v>
      </c>
      <c r="J131" s="212">
        <v>0</v>
      </c>
      <c r="K131" s="217" t="str">
        <f t="shared" si="135"/>
        <v/>
      </c>
      <c r="L131" s="34">
        <f t="shared" si="128"/>
        <v>0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639.44667266680005</v>
      </c>
      <c r="N131" s="57">
        <v>0</v>
      </c>
      <c r="O131" s="57">
        <v>0</v>
      </c>
      <c r="P131" s="61">
        <f t="shared" si="129"/>
        <v>0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0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694.21873516361563</v>
      </c>
      <c r="V131" s="57">
        <v>0</v>
      </c>
      <c r="W131" s="57">
        <v>0</v>
      </c>
      <c r="X131" s="61">
        <f t="shared" si="130"/>
        <v>0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0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752.97794475053456</v>
      </c>
      <c r="AD131" s="57">
        <v>0</v>
      </c>
      <c r="AE131" s="57">
        <v>0</v>
      </c>
      <c r="AF131" s="61">
        <f t="shared" si="131"/>
        <v>0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0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815.18258933285904</v>
      </c>
      <c r="AL131" s="57">
        <v>0</v>
      </c>
      <c r="AM131" s="57">
        <v>0</v>
      </c>
      <c r="AN131" s="61">
        <f t="shared" si="133"/>
        <v>0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2</v>
      </c>
      <c r="G132" s="35">
        <f>SUMIFS(WORKING!$AC$3:$AC$6802,WORKING!$A$3:$A$6802,Results!$D$3,WORKING!$B$3:$B$6802,Results!A132,WORKING!$C$3:$C$6802,Results!C132)/1000</f>
        <v>1852.7703200000001</v>
      </c>
      <c r="H132" s="35">
        <f t="shared" si="134"/>
        <v>926.38516000000004</v>
      </c>
      <c r="I132" s="187">
        <v>0</v>
      </c>
      <c r="J132" s="212">
        <v>0</v>
      </c>
      <c r="K132" s="217" t="str">
        <f t="shared" si="135"/>
        <v/>
      </c>
      <c r="L132" s="34">
        <f t="shared" si="128"/>
        <v>0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970.55238081107495</v>
      </c>
      <c r="N132" s="57">
        <v>0</v>
      </c>
      <c r="O132" s="57">
        <v>0</v>
      </c>
      <c r="P132" s="61">
        <f t="shared" si="129"/>
        <v>0</v>
      </c>
      <c r="Q132" s="40">
        <f t="shared" si="136"/>
        <v>0</v>
      </c>
      <c r="R132" s="40">
        <f t="shared" si="137"/>
        <v>0</v>
      </c>
      <c r="S132" s="44">
        <f t="shared" si="138"/>
        <v>0</v>
      </c>
      <c r="T132" s="35">
        <f t="shared" si="139"/>
        <v>0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1043.4025960254321</v>
      </c>
      <c r="V132" s="57">
        <v>0</v>
      </c>
      <c r="W132" s="57">
        <v>0</v>
      </c>
      <c r="X132" s="61">
        <f t="shared" si="130"/>
        <v>0</v>
      </c>
      <c r="Y132" s="40">
        <f t="shared" si="140"/>
        <v>0</v>
      </c>
      <c r="Z132" s="40">
        <f t="shared" si="141"/>
        <v>0</v>
      </c>
      <c r="AA132" s="44">
        <f t="shared" si="142"/>
        <v>0</v>
      </c>
      <c r="AB132" s="35">
        <f t="shared" si="143"/>
        <v>0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1120.6627625916055</v>
      </c>
      <c r="AD132" s="57">
        <v>0</v>
      </c>
      <c r="AE132" s="57">
        <v>0</v>
      </c>
      <c r="AF132" s="61">
        <f t="shared" si="131"/>
        <v>0</v>
      </c>
      <c r="AG132" s="40">
        <f t="shared" si="144"/>
        <v>0</v>
      </c>
      <c r="AH132" s="40">
        <f t="shared" si="145"/>
        <v>0</v>
      </c>
      <c r="AI132" s="44">
        <f t="shared" si="146"/>
        <v>0</v>
      </c>
      <c r="AJ132" s="35">
        <f t="shared" si="132"/>
        <v>0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1201.3705929672938</v>
      </c>
      <c r="AL132" s="57">
        <v>0</v>
      </c>
      <c r="AM132" s="57">
        <v>0</v>
      </c>
      <c r="AN132" s="61">
        <f t="shared" si="133"/>
        <v>0</v>
      </c>
      <c r="AO132" s="40">
        <f t="shared" si="147"/>
        <v>0</v>
      </c>
      <c r="AP132" s="40">
        <f t="shared" si="148"/>
        <v>0</v>
      </c>
      <c r="AQ132" s="44">
        <f t="shared" si="149"/>
        <v>0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</v>
      </c>
      <c r="G133" s="35">
        <f>SUMIFS(WORKING!$AC$3:$AC$6802,WORKING!$A$3:$A$6802,Results!$D$3,WORKING!$B$3:$B$6802,Results!A133,WORKING!$C$3:$C$6802,Results!C133)/1000</f>
        <v>860.86721000000011</v>
      </c>
      <c r="H133" s="35">
        <f t="shared" si="134"/>
        <v>860.86721000000011</v>
      </c>
      <c r="I133" s="187">
        <v>0</v>
      </c>
      <c r="J133" s="212">
        <v>0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902.51024549044996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970.89811809897651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1043.482746525928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1119.3757988722189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7</v>
      </c>
      <c r="G140" s="41">
        <f>SUM(G120:G139)</f>
        <v>4300.0802100000001</v>
      </c>
      <c r="H140" s="41">
        <f>IFERROR(G140/F140,0)</f>
        <v>614.29717285714287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0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0</v>
      </c>
      <c r="K140" s="41" t="str">
        <f>IFERROR(J140/I140,"")</f>
        <v/>
      </c>
      <c r="L140" s="41">
        <f>SUM(L120:L139)</f>
        <v>0</v>
      </c>
      <c r="M140" s="41">
        <f>IFERROR(S140/P140,0)</f>
        <v>0</v>
      </c>
      <c r="N140" s="41">
        <f t="shared" ref="N140:T140" si="151">SUM(N120:N139)</f>
        <v>0</v>
      </c>
      <c r="O140" s="41">
        <f t="shared" si="151"/>
        <v>0</v>
      </c>
      <c r="P140" s="41">
        <f t="shared" si="151"/>
        <v>0</v>
      </c>
      <c r="Q140" s="41">
        <f t="shared" si="151"/>
        <v>0</v>
      </c>
      <c r="R140" s="41">
        <f t="shared" si="151"/>
        <v>0</v>
      </c>
      <c r="S140" s="45">
        <f t="shared" si="151"/>
        <v>0</v>
      </c>
      <c r="T140" s="41">
        <f t="shared" si="151"/>
        <v>0</v>
      </c>
      <c r="U140" s="41">
        <f>IFERROR(AA140/X140,0)</f>
        <v>0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0</v>
      </c>
      <c r="Y140" s="41">
        <f t="shared" si="152"/>
        <v>0</v>
      </c>
      <c r="Z140" s="41">
        <f t="shared" si="152"/>
        <v>0</v>
      </c>
      <c r="AA140" s="45">
        <f t="shared" si="152"/>
        <v>0</v>
      </c>
      <c r="AB140" s="41">
        <f t="shared" si="152"/>
        <v>0</v>
      </c>
      <c r="AC140" s="41">
        <f>IFERROR(AI140/AF140,0)</f>
        <v>0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0</v>
      </c>
      <c r="AG140" s="41">
        <f t="shared" si="153"/>
        <v>0</v>
      </c>
      <c r="AH140" s="41">
        <f t="shared" si="153"/>
        <v>0</v>
      </c>
      <c r="AI140" s="45">
        <f t="shared" si="153"/>
        <v>0</v>
      </c>
      <c r="AJ140" s="41">
        <f t="shared" si="153"/>
        <v>0</v>
      </c>
      <c r="AK140" s="41">
        <f>IFERROR(AQ140/AN140,0)</f>
        <v>0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0</v>
      </c>
      <c r="AO140" s="41">
        <f t="shared" si="154"/>
        <v>0</v>
      </c>
      <c r="AP140" s="41">
        <f t="shared" si="154"/>
        <v>0</v>
      </c>
      <c r="AQ140" s="45">
        <f t="shared" si="154"/>
        <v>0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5220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5731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6235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6708.8600000000006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5220</v>
      </c>
      <c r="T142" s="39"/>
      <c r="U142" s="39"/>
      <c r="V142" s="53"/>
      <c r="W142" s="53"/>
      <c r="X142" s="110"/>
      <c r="Y142" s="39"/>
      <c r="Z142" s="39"/>
      <c r="AA142" s="54">
        <f>AA141-AA140</f>
        <v>5731</v>
      </c>
      <c r="AB142" s="39"/>
      <c r="AC142" s="53"/>
      <c r="AD142" s="53"/>
      <c r="AE142" s="110"/>
      <c r="AF142" s="39"/>
      <c r="AG142" s="39"/>
      <c r="AH142" s="39"/>
      <c r="AI142" s="54">
        <f>AI141-AI140</f>
        <v>6235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6708.8600000000006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Compliance Monitoring and Stakeholder Management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</v>
      </c>
      <c r="G152" s="35">
        <f>SUMIFS(WORKING!$AC$3:$AC$6802,WORKING!$A$3:$A$6802,Results!$D$3,WORKING!$B$3:$B$6802,Results!A152,WORKING!$C$3:$C$6802,Results!C152)/1000</f>
        <v>179.11194</v>
      </c>
      <c r="H152" s="35">
        <f t="shared" si="161"/>
        <v>179.11194</v>
      </c>
      <c r="I152" s="187">
        <v>2</v>
      </c>
      <c r="J152" s="212">
        <v>206</v>
      </c>
      <c r="K152" s="217">
        <f t="shared" si="162"/>
        <v>103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111.76140836773247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223.52281673546494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121.15480205513011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242.30960411026021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131.21490929405891</v>
      </c>
      <c r="AD152" s="57">
        <v>0</v>
      </c>
      <c r="AE152" s="57">
        <v>0</v>
      </c>
      <c r="AF152" s="61">
        <f t="shared" si="158"/>
        <v>2</v>
      </c>
      <c r="AG152" s="40">
        <f t="shared" si="171"/>
        <v>0</v>
      </c>
      <c r="AH152" s="40">
        <f t="shared" si="172"/>
        <v>0</v>
      </c>
      <c r="AI152" s="44">
        <f t="shared" si="173"/>
        <v>262.42981858811783</v>
      </c>
      <c r="AJ152" s="35">
        <f t="shared" si="159"/>
        <v>2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141.8443908441991</v>
      </c>
      <c r="AL152" s="57">
        <v>0</v>
      </c>
      <c r="AM152" s="57">
        <v>0</v>
      </c>
      <c r="AN152" s="61">
        <f t="shared" si="160"/>
        <v>2</v>
      </c>
      <c r="AO152" s="40">
        <f t="shared" si="174"/>
        <v>0</v>
      </c>
      <c r="AP152" s="40">
        <f t="shared" si="175"/>
        <v>0</v>
      </c>
      <c r="AQ152" s="44">
        <f t="shared" si="176"/>
        <v>283.68878168839819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1</v>
      </c>
      <c r="G153" s="35">
        <f>SUMIFS(WORKING!$AC$3:$AC$6802,WORKING!$A$3:$A$6802,Results!$D$3,WORKING!$B$3:$B$6802,Results!A153,WORKING!$C$3:$C$6802,Results!C153)/1000</f>
        <v>343.95464000000004</v>
      </c>
      <c r="H153" s="35">
        <f t="shared" si="161"/>
        <v>343.95464000000004</v>
      </c>
      <c r="I153" s="187">
        <v>1</v>
      </c>
      <c r="J153" s="212">
        <v>146</v>
      </c>
      <c r="K153" s="217">
        <f t="shared" si="162"/>
        <v>146</v>
      </c>
      <c r="L153" s="34">
        <f t="shared" si="155"/>
        <v>1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158.75354589094638</v>
      </c>
      <c r="N153" s="57">
        <v>0</v>
      </c>
      <c r="O153" s="57">
        <v>0</v>
      </c>
      <c r="P153" s="61">
        <f t="shared" si="156"/>
        <v>1</v>
      </c>
      <c r="Q153" s="40">
        <f t="shared" si="163"/>
        <v>0</v>
      </c>
      <c r="R153" s="40">
        <f t="shared" si="164"/>
        <v>0</v>
      </c>
      <c r="S153" s="44">
        <f t="shared" si="165"/>
        <v>158.75354589094638</v>
      </c>
      <c r="T153" s="35">
        <f t="shared" si="166"/>
        <v>1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172.19641345875681</v>
      </c>
      <c r="V153" s="57">
        <v>0</v>
      </c>
      <c r="W153" s="57">
        <v>0</v>
      </c>
      <c r="X153" s="61">
        <f t="shared" si="157"/>
        <v>1</v>
      </c>
      <c r="Y153" s="40">
        <f t="shared" si="167"/>
        <v>0</v>
      </c>
      <c r="Z153" s="40">
        <f t="shared" si="168"/>
        <v>0</v>
      </c>
      <c r="AA153" s="44">
        <f t="shared" si="169"/>
        <v>172.19641345875681</v>
      </c>
      <c r="AB153" s="35">
        <f t="shared" si="170"/>
        <v>1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186.6031414537718</v>
      </c>
      <c r="AD153" s="57">
        <v>0</v>
      </c>
      <c r="AE153" s="57">
        <v>0</v>
      </c>
      <c r="AF153" s="61">
        <f t="shared" si="158"/>
        <v>1</v>
      </c>
      <c r="AG153" s="40">
        <f t="shared" si="171"/>
        <v>0</v>
      </c>
      <c r="AH153" s="40">
        <f t="shared" si="172"/>
        <v>0</v>
      </c>
      <c r="AI153" s="44">
        <f t="shared" si="173"/>
        <v>186.6031414537718</v>
      </c>
      <c r="AJ153" s="35">
        <f t="shared" si="159"/>
        <v>1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201.83711244404898</v>
      </c>
      <c r="AL153" s="57">
        <v>0</v>
      </c>
      <c r="AM153" s="57">
        <v>0</v>
      </c>
      <c r="AN153" s="61">
        <f t="shared" si="160"/>
        <v>1</v>
      </c>
      <c r="AO153" s="40">
        <f t="shared" si="174"/>
        <v>0</v>
      </c>
      <c r="AP153" s="40">
        <f t="shared" si="175"/>
        <v>0</v>
      </c>
      <c r="AQ153" s="44">
        <f t="shared" si="176"/>
        <v>201.83711244404898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0</v>
      </c>
      <c r="G154" s="35">
        <f>SUMIFS(WORKING!$AC$3:$AC$6802,WORKING!$A$3:$A$6802,Results!$D$3,WORKING!$B$3:$B$6802,Results!A154,WORKING!$C$3:$C$6802,Results!C154)/1000</f>
        <v>25.980140000000002</v>
      </c>
      <c r="H154" s="35">
        <f t="shared" si="161"/>
        <v>0</v>
      </c>
      <c r="I154" s="187">
        <v>1</v>
      </c>
      <c r="J154" s="212">
        <v>158</v>
      </c>
      <c r="K154" s="217">
        <f t="shared" si="162"/>
        <v>158</v>
      </c>
      <c r="L154" s="34">
        <f t="shared" si="155"/>
        <v>1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172.04720546674903</v>
      </c>
      <c r="N154" s="57">
        <v>0</v>
      </c>
      <c r="O154" s="57">
        <v>0</v>
      </c>
      <c r="P154" s="61">
        <f t="shared" si="156"/>
        <v>1</v>
      </c>
      <c r="Q154" s="40">
        <f t="shared" si="163"/>
        <v>0</v>
      </c>
      <c r="R154" s="40">
        <f t="shared" si="164"/>
        <v>0</v>
      </c>
      <c r="S154" s="44">
        <f t="shared" si="165"/>
        <v>172.04720546674903</v>
      </c>
      <c r="T154" s="35">
        <f t="shared" si="166"/>
        <v>1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186.69512615537155</v>
      </c>
      <c r="V154" s="57">
        <v>0</v>
      </c>
      <c r="W154" s="57">
        <v>0</v>
      </c>
      <c r="X154" s="61">
        <f t="shared" si="157"/>
        <v>1</v>
      </c>
      <c r="Y154" s="40">
        <f t="shared" si="167"/>
        <v>0</v>
      </c>
      <c r="Z154" s="40">
        <f t="shared" si="168"/>
        <v>0</v>
      </c>
      <c r="AA154" s="44">
        <f t="shared" si="169"/>
        <v>186.69512615537155</v>
      </c>
      <c r="AB154" s="35">
        <f t="shared" si="170"/>
        <v>1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202.40075771125544</v>
      </c>
      <c r="AD154" s="57">
        <v>0</v>
      </c>
      <c r="AE154" s="57">
        <v>0</v>
      </c>
      <c r="AF154" s="61">
        <f t="shared" si="158"/>
        <v>1</v>
      </c>
      <c r="AG154" s="40">
        <f t="shared" si="171"/>
        <v>0</v>
      </c>
      <c r="AH154" s="40">
        <f t="shared" si="172"/>
        <v>0</v>
      </c>
      <c r="AI154" s="44">
        <f t="shared" si="173"/>
        <v>202.40075771125544</v>
      </c>
      <c r="AJ154" s="35">
        <f t="shared" si="159"/>
        <v>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219.01695562204878</v>
      </c>
      <c r="AL154" s="57">
        <v>0</v>
      </c>
      <c r="AM154" s="57">
        <v>0</v>
      </c>
      <c r="AN154" s="61">
        <f t="shared" si="160"/>
        <v>1</v>
      </c>
      <c r="AO154" s="40">
        <f t="shared" si="174"/>
        <v>0</v>
      </c>
      <c r="AP154" s="40">
        <f t="shared" si="175"/>
        <v>0</v>
      </c>
      <c r="AQ154" s="44">
        <f t="shared" si="176"/>
        <v>219.01695562204878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0</v>
      </c>
      <c r="G155" s="35">
        <f>SUMIFS(WORKING!$AC$3:$AC$6802,WORKING!$A$3:$A$6802,Results!$D$3,WORKING!$B$3:$B$6802,Results!A155,WORKING!$C$3:$C$6802,Results!C155)/1000</f>
        <v>0</v>
      </c>
      <c r="H155" s="35">
        <f t="shared" si="161"/>
        <v>0</v>
      </c>
      <c r="I155" s="187">
        <v>1</v>
      </c>
      <c r="J155" s="212">
        <v>188</v>
      </c>
      <c r="K155" s="217">
        <f t="shared" si="162"/>
        <v>188</v>
      </c>
      <c r="L155" s="34">
        <f t="shared" si="155"/>
        <v>1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201.87960468991116</v>
      </c>
      <c r="N155" s="57">
        <v>0</v>
      </c>
      <c r="O155" s="57">
        <v>0</v>
      </c>
      <c r="P155" s="61">
        <f t="shared" si="156"/>
        <v>1</v>
      </c>
      <c r="Q155" s="40">
        <f t="shared" si="163"/>
        <v>0</v>
      </c>
      <c r="R155" s="40">
        <f t="shared" si="164"/>
        <v>0</v>
      </c>
      <c r="S155" s="44">
        <f t="shared" si="165"/>
        <v>201.87960468991116</v>
      </c>
      <c r="T155" s="35">
        <f t="shared" si="166"/>
        <v>1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216.01786310901716</v>
      </c>
      <c r="V155" s="57">
        <v>0</v>
      </c>
      <c r="W155" s="57">
        <v>0</v>
      </c>
      <c r="X155" s="61">
        <f t="shared" si="157"/>
        <v>1</v>
      </c>
      <c r="Y155" s="40">
        <f t="shared" si="167"/>
        <v>0</v>
      </c>
      <c r="Z155" s="40">
        <f t="shared" si="168"/>
        <v>0</v>
      </c>
      <c r="AA155" s="44">
        <f t="shared" si="169"/>
        <v>216.01786310901716</v>
      </c>
      <c r="AB155" s="35">
        <f t="shared" si="170"/>
        <v>1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230.93025000214641</v>
      </c>
      <c r="AD155" s="57">
        <v>0</v>
      </c>
      <c r="AE155" s="57">
        <v>0</v>
      </c>
      <c r="AF155" s="61">
        <f t="shared" si="158"/>
        <v>1</v>
      </c>
      <c r="AG155" s="40">
        <f t="shared" si="171"/>
        <v>0</v>
      </c>
      <c r="AH155" s="40">
        <f t="shared" si="172"/>
        <v>0</v>
      </c>
      <c r="AI155" s="44">
        <f t="shared" si="173"/>
        <v>230.93025000214641</v>
      </c>
      <c r="AJ155" s="35">
        <f t="shared" si="159"/>
        <v>1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246.41022497720712</v>
      </c>
      <c r="AL155" s="57">
        <v>0</v>
      </c>
      <c r="AM155" s="57">
        <v>0</v>
      </c>
      <c r="AN155" s="61">
        <f t="shared" si="160"/>
        <v>1</v>
      </c>
      <c r="AO155" s="40">
        <f t="shared" si="174"/>
        <v>0</v>
      </c>
      <c r="AP155" s="40">
        <f t="shared" si="175"/>
        <v>0</v>
      </c>
      <c r="AQ155" s="44">
        <f t="shared" si="176"/>
        <v>246.41022497720712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1</v>
      </c>
      <c r="G156" s="35">
        <f>SUMIFS(WORKING!$AC$3:$AC$6802,WORKING!$A$3:$A$6802,Results!$D$3,WORKING!$B$3:$B$6802,Results!A156,WORKING!$C$3:$C$6802,Results!C156)/1000</f>
        <v>376.85154999999997</v>
      </c>
      <c r="H156" s="35">
        <f t="shared" si="161"/>
        <v>376.85154999999997</v>
      </c>
      <c r="I156" s="187">
        <v>1</v>
      </c>
      <c r="J156" s="212">
        <v>221</v>
      </c>
      <c r="K156" s="217">
        <f t="shared" si="162"/>
        <v>221</v>
      </c>
      <c r="L156" s="34">
        <f t="shared" si="155"/>
        <v>1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240.61416558697996</v>
      </c>
      <c r="N156" s="57">
        <v>0</v>
      </c>
      <c r="O156" s="57">
        <v>0</v>
      </c>
      <c r="P156" s="61">
        <f t="shared" si="156"/>
        <v>1</v>
      </c>
      <c r="Q156" s="40">
        <f t="shared" si="163"/>
        <v>0</v>
      </c>
      <c r="R156" s="40">
        <f t="shared" si="164"/>
        <v>0</v>
      </c>
      <c r="S156" s="44">
        <f t="shared" si="165"/>
        <v>240.61416558697996</v>
      </c>
      <c r="T156" s="35">
        <f t="shared" si="166"/>
        <v>1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261.08776743835529</v>
      </c>
      <c r="V156" s="57">
        <v>0</v>
      </c>
      <c r="W156" s="57">
        <v>0</v>
      </c>
      <c r="X156" s="61">
        <f t="shared" si="157"/>
        <v>1</v>
      </c>
      <c r="Y156" s="40">
        <f t="shared" si="167"/>
        <v>0</v>
      </c>
      <c r="Z156" s="40">
        <f t="shared" si="168"/>
        <v>0</v>
      </c>
      <c r="AA156" s="44">
        <f t="shared" si="169"/>
        <v>261.08776743835529</v>
      </c>
      <c r="AB156" s="35">
        <f t="shared" si="170"/>
        <v>1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283.03867579720156</v>
      </c>
      <c r="AD156" s="57">
        <v>0</v>
      </c>
      <c r="AE156" s="57">
        <v>0</v>
      </c>
      <c r="AF156" s="61">
        <f t="shared" si="158"/>
        <v>1</v>
      </c>
      <c r="AG156" s="40">
        <f t="shared" si="171"/>
        <v>0</v>
      </c>
      <c r="AH156" s="40">
        <f t="shared" si="172"/>
        <v>0</v>
      </c>
      <c r="AI156" s="44">
        <f t="shared" si="173"/>
        <v>283.03867579720156</v>
      </c>
      <c r="AJ156" s="35">
        <f t="shared" si="159"/>
        <v>1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306.26104116346067</v>
      </c>
      <c r="AL156" s="57">
        <v>0</v>
      </c>
      <c r="AM156" s="57">
        <v>0</v>
      </c>
      <c r="AN156" s="61">
        <f t="shared" si="160"/>
        <v>1</v>
      </c>
      <c r="AO156" s="40">
        <f t="shared" si="174"/>
        <v>0</v>
      </c>
      <c r="AP156" s="40">
        <f t="shared" si="175"/>
        <v>0</v>
      </c>
      <c r="AQ156" s="44">
        <f t="shared" si="176"/>
        <v>306.26104116346067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</v>
      </c>
      <c r="G158" s="35">
        <f>SUMIFS(WORKING!$AC$3:$AC$6802,WORKING!$A$3:$A$6802,Results!$D$3,WORKING!$B$3:$B$6802,Results!A158,WORKING!$C$3:$C$6802,Results!C158)/1000</f>
        <v>870.90607000000011</v>
      </c>
      <c r="H158" s="35">
        <f t="shared" si="161"/>
        <v>870.90607000000011</v>
      </c>
      <c r="I158" s="187">
        <v>3</v>
      </c>
      <c r="J158" s="212">
        <v>652</v>
      </c>
      <c r="K158" s="217">
        <f t="shared" si="162"/>
        <v>217.33333333333334</v>
      </c>
      <c r="L158" s="34">
        <f t="shared" si="155"/>
        <v>3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237.35800399842827</v>
      </c>
      <c r="N158" s="57">
        <v>1</v>
      </c>
      <c r="O158" s="57">
        <v>0</v>
      </c>
      <c r="P158" s="61">
        <f t="shared" si="156"/>
        <v>4</v>
      </c>
      <c r="Q158" s="40">
        <f t="shared" si="163"/>
        <v>237.35800399842827</v>
      </c>
      <c r="R158" s="40">
        <f t="shared" si="164"/>
        <v>0</v>
      </c>
      <c r="S158" s="44">
        <f t="shared" si="165"/>
        <v>949.43201599371309</v>
      </c>
      <c r="T158" s="35">
        <f t="shared" si="166"/>
        <v>4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257.78220120447014</v>
      </c>
      <c r="V158" s="57">
        <v>0</v>
      </c>
      <c r="W158" s="57">
        <v>0</v>
      </c>
      <c r="X158" s="61">
        <f t="shared" si="157"/>
        <v>4</v>
      </c>
      <c r="Y158" s="40">
        <f t="shared" si="167"/>
        <v>0</v>
      </c>
      <c r="Z158" s="40">
        <f t="shared" si="168"/>
        <v>0</v>
      </c>
      <c r="AA158" s="44">
        <f t="shared" si="169"/>
        <v>1031.1288048178806</v>
      </c>
      <c r="AB158" s="35">
        <f t="shared" si="170"/>
        <v>4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279.70221261245803</v>
      </c>
      <c r="AD158" s="57">
        <v>0</v>
      </c>
      <c r="AE158" s="57">
        <v>0</v>
      </c>
      <c r="AF158" s="61">
        <f t="shared" si="158"/>
        <v>4</v>
      </c>
      <c r="AG158" s="40">
        <f t="shared" si="171"/>
        <v>0</v>
      </c>
      <c r="AH158" s="40">
        <f t="shared" si="172"/>
        <v>0</v>
      </c>
      <c r="AI158" s="44">
        <f t="shared" si="173"/>
        <v>1118.8088504498321</v>
      </c>
      <c r="AJ158" s="35">
        <f t="shared" si="159"/>
        <v>4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302.91835535746202</v>
      </c>
      <c r="AL158" s="57">
        <v>0</v>
      </c>
      <c r="AM158" s="57">
        <v>0</v>
      </c>
      <c r="AN158" s="61">
        <f t="shared" si="160"/>
        <v>4</v>
      </c>
      <c r="AO158" s="40">
        <f t="shared" si="174"/>
        <v>0</v>
      </c>
      <c r="AP158" s="40">
        <f t="shared" si="175"/>
        <v>0</v>
      </c>
      <c r="AQ158" s="44">
        <f t="shared" si="176"/>
        <v>1211.6734214298481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1</v>
      </c>
      <c r="G160" s="35">
        <f>SUMIFS(WORKING!$AC$3:$AC$6802,WORKING!$A$3:$A$6802,Results!$D$3,WORKING!$B$3:$B$6802,Results!A160,WORKING!$C$3:$C$6802,Results!C160)/1000</f>
        <v>936.95768999999996</v>
      </c>
      <c r="H160" s="35">
        <f t="shared" si="161"/>
        <v>936.95768999999996</v>
      </c>
      <c r="I160" s="187">
        <v>2</v>
      </c>
      <c r="J160" s="212">
        <v>895</v>
      </c>
      <c r="K160" s="217">
        <f t="shared" si="162"/>
        <v>447.5</v>
      </c>
      <c r="L160" s="34">
        <f t="shared" si="155"/>
        <v>2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468.72247448520505</v>
      </c>
      <c r="N160" s="57">
        <v>0</v>
      </c>
      <c r="O160" s="57">
        <v>0</v>
      </c>
      <c r="P160" s="61">
        <f t="shared" si="156"/>
        <v>2</v>
      </c>
      <c r="Q160" s="40">
        <f t="shared" si="163"/>
        <v>0</v>
      </c>
      <c r="R160" s="40">
        <f t="shared" si="164"/>
        <v>0</v>
      </c>
      <c r="S160" s="44">
        <f t="shared" si="165"/>
        <v>937.44494897041011</v>
      </c>
      <c r="T160" s="35">
        <f t="shared" si="166"/>
        <v>2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503.78363950047481</v>
      </c>
      <c r="V160" s="57">
        <v>0</v>
      </c>
      <c r="W160" s="57">
        <v>0</v>
      </c>
      <c r="X160" s="61">
        <f t="shared" si="157"/>
        <v>2</v>
      </c>
      <c r="Y160" s="40">
        <f t="shared" si="167"/>
        <v>0</v>
      </c>
      <c r="Z160" s="40">
        <f t="shared" si="168"/>
        <v>0</v>
      </c>
      <c r="AA160" s="44">
        <f t="shared" si="169"/>
        <v>1007.5672790009496</v>
      </c>
      <c r="AB160" s="35">
        <f t="shared" si="170"/>
        <v>2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540.9566154757207</v>
      </c>
      <c r="AD160" s="57">
        <v>0</v>
      </c>
      <c r="AE160" s="57">
        <v>0</v>
      </c>
      <c r="AF160" s="61">
        <f t="shared" si="158"/>
        <v>2</v>
      </c>
      <c r="AG160" s="40">
        <f t="shared" si="171"/>
        <v>0</v>
      </c>
      <c r="AH160" s="40">
        <f t="shared" si="172"/>
        <v>0</v>
      </c>
      <c r="AI160" s="44">
        <f t="shared" si="173"/>
        <v>1081.9132309514414</v>
      </c>
      <c r="AJ160" s="35">
        <f t="shared" si="159"/>
        <v>2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579.77547465143425</v>
      </c>
      <c r="AL160" s="57">
        <v>0</v>
      </c>
      <c r="AM160" s="57">
        <v>0</v>
      </c>
      <c r="AN160" s="61">
        <f t="shared" si="160"/>
        <v>2</v>
      </c>
      <c r="AO160" s="40">
        <f t="shared" si="174"/>
        <v>0</v>
      </c>
      <c r="AP160" s="40">
        <f t="shared" si="175"/>
        <v>0</v>
      </c>
      <c r="AQ160" s="44">
        <f t="shared" si="176"/>
        <v>1159.5509493028685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940.76341999999988</v>
      </c>
      <c r="H161" s="35">
        <f t="shared" si="161"/>
        <v>940.76341999999988</v>
      </c>
      <c r="I161" s="187">
        <v>1</v>
      </c>
      <c r="J161" s="212">
        <v>1090</v>
      </c>
      <c r="K161" s="217">
        <f t="shared" si="162"/>
        <v>1090</v>
      </c>
      <c r="L161" s="34">
        <f t="shared" si="155"/>
        <v>1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1142.858398672452</v>
      </c>
      <c r="N161" s="57">
        <v>0</v>
      </c>
      <c r="O161" s="57">
        <v>0</v>
      </c>
      <c r="P161" s="61">
        <f t="shared" si="156"/>
        <v>1</v>
      </c>
      <c r="Q161" s="40">
        <f t="shared" si="163"/>
        <v>0</v>
      </c>
      <c r="R161" s="40">
        <f t="shared" si="164"/>
        <v>0</v>
      </c>
      <c r="S161" s="44">
        <f t="shared" si="165"/>
        <v>1142.858398672452</v>
      </c>
      <c r="T161" s="35">
        <f t="shared" si="166"/>
        <v>1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1229.6001124196305</v>
      </c>
      <c r="V161" s="57">
        <v>0</v>
      </c>
      <c r="W161" s="57">
        <v>0</v>
      </c>
      <c r="X161" s="61">
        <f t="shared" si="157"/>
        <v>1</v>
      </c>
      <c r="Y161" s="40">
        <f t="shared" si="167"/>
        <v>0</v>
      </c>
      <c r="Z161" s="40">
        <f t="shared" si="168"/>
        <v>0</v>
      </c>
      <c r="AA161" s="44">
        <f t="shared" si="169"/>
        <v>1229.6001124196305</v>
      </c>
      <c r="AB161" s="35">
        <f t="shared" si="170"/>
        <v>1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1321.6773853665022</v>
      </c>
      <c r="AD161" s="57">
        <v>0</v>
      </c>
      <c r="AE161" s="57">
        <v>0</v>
      </c>
      <c r="AF161" s="61">
        <f t="shared" si="158"/>
        <v>1</v>
      </c>
      <c r="AG161" s="40">
        <f t="shared" si="171"/>
        <v>0</v>
      </c>
      <c r="AH161" s="40">
        <f t="shared" si="172"/>
        <v>0</v>
      </c>
      <c r="AI161" s="44">
        <f t="shared" si="173"/>
        <v>1321.6773853665022</v>
      </c>
      <c r="AJ161" s="35">
        <f t="shared" si="159"/>
        <v>1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1417.9667628027769</v>
      </c>
      <c r="AL161" s="57">
        <v>0</v>
      </c>
      <c r="AM161" s="57">
        <v>0</v>
      </c>
      <c r="AN161" s="61">
        <f t="shared" si="160"/>
        <v>1</v>
      </c>
      <c r="AO161" s="40">
        <f t="shared" si="174"/>
        <v>0</v>
      </c>
      <c r="AP161" s="40">
        <f t="shared" si="175"/>
        <v>0</v>
      </c>
      <c r="AQ161" s="44">
        <f t="shared" si="176"/>
        <v>1417.9667628027769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6</v>
      </c>
      <c r="G168" s="41">
        <f>SUM(G148:G167)</f>
        <v>3674.5254499999996</v>
      </c>
      <c r="H168" s="41">
        <f>IFERROR(G168/F168,0)</f>
        <v>612.42090833333327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12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3556</v>
      </c>
      <c r="K168" s="41">
        <f>IFERROR(J168/I168,"")</f>
        <v>296.33333333333331</v>
      </c>
      <c r="L168" s="41">
        <f>SUM(L148:L167)</f>
        <v>12</v>
      </c>
      <c r="M168" s="41">
        <f>IFERROR(S168/P168,0)</f>
        <v>309.73482323127899</v>
      </c>
      <c r="N168" s="41">
        <f t="shared" ref="N168:T168" si="177">SUM(N148:N167)</f>
        <v>1</v>
      </c>
      <c r="O168" s="41">
        <f t="shared" si="177"/>
        <v>0</v>
      </c>
      <c r="P168" s="41">
        <f t="shared" si="177"/>
        <v>13</v>
      </c>
      <c r="Q168" s="41">
        <f t="shared" si="177"/>
        <v>237.35800399842827</v>
      </c>
      <c r="R168" s="41">
        <f t="shared" si="177"/>
        <v>0</v>
      </c>
      <c r="S168" s="45">
        <f t="shared" si="177"/>
        <v>4026.552702006627</v>
      </c>
      <c r="T168" s="41">
        <f t="shared" si="177"/>
        <v>13</v>
      </c>
      <c r="U168" s="41">
        <f>IFERROR(AA168/X168,0)</f>
        <v>334.35407465463237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13</v>
      </c>
      <c r="Y168" s="41">
        <f t="shared" si="178"/>
        <v>0</v>
      </c>
      <c r="Z168" s="41">
        <f t="shared" si="178"/>
        <v>0</v>
      </c>
      <c r="AA168" s="45">
        <f t="shared" si="178"/>
        <v>4346.602970510221</v>
      </c>
      <c r="AB168" s="41">
        <f t="shared" si="178"/>
        <v>13</v>
      </c>
      <c r="AC168" s="41">
        <f>IFERROR(AI168/AF168,0)</f>
        <v>360.6001623323283</v>
      </c>
      <c r="AD168" s="41">
        <f t="shared" ref="AD168:AJ168" si="179">SUM(AD148:AD167)</f>
        <v>0</v>
      </c>
      <c r="AE168" s="41">
        <f t="shared" si="179"/>
        <v>0</v>
      </c>
      <c r="AF168" s="41">
        <f t="shared" si="179"/>
        <v>13</v>
      </c>
      <c r="AG168" s="41">
        <f t="shared" si="179"/>
        <v>0</v>
      </c>
      <c r="AH168" s="41">
        <f t="shared" si="179"/>
        <v>0</v>
      </c>
      <c r="AI168" s="45">
        <f t="shared" si="179"/>
        <v>4687.8021103202682</v>
      </c>
      <c r="AJ168" s="41">
        <f t="shared" si="179"/>
        <v>13</v>
      </c>
      <c r="AK168" s="41">
        <f>IFERROR(AQ168/AN168,0)</f>
        <v>388.1850191869737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13</v>
      </c>
      <c r="AO168" s="41">
        <f t="shared" si="180"/>
        <v>0</v>
      </c>
      <c r="AP168" s="41">
        <f t="shared" si="180"/>
        <v>0</v>
      </c>
      <c r="AQ168" s="45">
        <f t="shared" si="180"/>
        <v>5046.4052494306579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7806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8971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9286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9991.7360000000008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3779.447297993373</v>
      </c>
      <c r="T170" s="39"/>
      <c r="U170" s="39"/>
      <c r="V170" s="53"/>
      <c r="W170" s="53"/>
      <c r="X170" s="110"/>
      <c r="Y170" s="39"/>
      <c r="Z170" s="39"/>
      <c r="AA170" s="54">
        <f>AA169-AA168</f>
        <v>4624.397029489779</v>
      </c>
      <c r="AB170" s="39"/>
      <c r="AC170" s="53"/>
      <c r="AD170" s="53"/>
      <c r="AE170" s="110"/>
      <c r="AF170" s="39"/>
      <c r="AG170" s="39"/>
      <c r="AH170" s="39"/>
      <c r="AI170" s="54">
        <f>AI169-AI168</f>
        <v>4598.1978896797318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4945.3307505693429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Programme 5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 t="s">
        <v>754</v>
      </c>
      <c r="J180" s="212" t="s">
        <v>754</v>
      </c>
      <c r="K180" s="217" t="str">
        <f t="shared" si="188"/>
        <v/>
      </c>
      <c r="L180" s="34">
        <f t="shared" si="181"/>
        <v>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0</v>
      </c>
      <c r="N180" s="57">
        <v>0</v>
      </c>
      <c r="O180" s="57">
        <v>0</v>
      </c>
      <c r="P180" s="61">
        <f t="shared" si="182"/>
        <v>0</v>
      </c>
      <c r="Q180" s="40">
        <f t="shared" si="189"/>
        <v>0</v>
      </c>
      <c r="R180" s="40">
        <f t="shared" si="190"/>
        <v>0</v>
      </c>
      <c r="S180" s="44">
        <f t="shared" si="191"/>
        <v>0</v>
      </c>
      <c r="T180" s="35">
        <f t="shared" si="192"/>
        <v>0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0</v>
      </c>
      <c r="V180" s="57">
        <v>0</v>
      </c>
      <c r="W180" s="57">
        <v>0</v>
      </c>
      <c r="X180" s="61">
        <f t="shared" si="183"/>
        <v>0</v>
      </c>
      <c r="Y180" s="40">
        <f t="shared" si="193"/>
        <v>0</v>
      </c>
      <c r="Z180" s="40">
        <f t="shared" si="194"/>
        <v>0</v>
      </c>
      <c r="AA180" s="44">
        <f t="shared" si="195"/>
        <v>0</v>
      </c>
      <c r="AB180" s="35">
        <f t="shared" si="196"/>
        <v>0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0</v>
      </c>
      <c r="AD180" s="57">
        <v>0</v>
      </c>
      <c r="AE180" s="57">
        <v>0</v>
      </c>
      <c r="AF180" s="61">
        <f t="shared" si="184"/>
        <v>0</v>
      </c>
      <c r="AG180" s="40">
        <f t="shared" si="197"/>
        <v>0</v>
      </c>
      <c r="AH180" s="40">
        <f t="shared" si="198"/>
        <v>0</v>
      </c>
      <c r="AI180" s="44">
        <f t="shared" si="199"/>
        <v>0</v>
      </c>
      <c r="AJ180" s="35">
        <f t="shared" si="185"/>
        <v>0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0</v>
      </c>
      <c r="AL180" s="57">
        <v>0</v>
      </c>
      <c r="AM180" s="57">
        <v>0</v>
      </c>
      <c r="AN180" s="61">
        <f t="shared" si="186"/>
        <v>0</v>
      </c>
      <c r="AO180" s="40">
        <f t="shared" si="200"/>
        <v>0</v>
      </c>
      <c r="AP180" s="40">
        <f t="shared" si="201"/>
        <v>0</v>
      </c>
      <c r="AQ180" s="44">
        <f t="shared" si="202"/>
        <v>0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 t="s">
        <v>754</v>
      </c>
      <c r="J182" s="212" t="s">
        <v>754</v>
      </c>
      <c r="K182" s="217" t="str">
        <f t="shared" si="188"/>
        <v/>
      </c>
      <c r="L182" s="34">
        <f t="shared" si="181"/>
        <v>0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0</v>
      </c>
      <c r="N182" s="57">
        <v>0</v>
      </c>
      <c r="O182" s="57">
        <v>0</v>
      </c>
      <c r="P182" s="61">
        <f t="shared" si="182"/>
        <v>0</v>
      </c>
      <c r="Q182" s="40">
        <f t="shared" si="189"/>
        <v>0</v>
      </c>
      <c r="R182" s="40">
        <f t="shared" si="190"/>
        <v>0</v>
      </c>
      <c r="S182" s="44">
        <f t="shared" si="191"/>
        <v>0</v>
      </c>
      <c r="T182" s="35">
        <f t="shared" si="192"/>
        <v>0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0</v>
      </c>
      <c r="V182" s="57">
        <v>0</v>
      </c>
      <c r="W182" s="57">
        <v>0</v>
      </c>
      <c r="X182" s="61">
        <f t="shared" si="183"/>
        <v>0</v>
      </c>
      <c r="Y182" s="40">
        <f t="shared" si="193"/>
        <v>0</v>
      </c>
      <c r="Z182" s="40">
        <f t="shared" si="194"/>
        <v>0</v>
      </c>
      <c r="AA182" s="44">
        <f t="shared" si="195"/>
        <v>0</v>
      </c>
      <c r="AB182" s="35">
        <f t="shared" si="196"/>
        <v>0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0</v>
      </c>
      <c r="AD182" s="57">
        <v>0</v>
      </c>
      <c r="AE182" s="57">
        <v>0</v>
      </c>
      <c r="AF182" s="61">
        <f t="shared" si="184"/>
        <v>0</v>
      </c>
      <c r="AG182" s="40">
        <f t="shared" si="197"/>
        <v>0</v>
      </c>
      <c r="AH182" s="40">
        <f t="shared" si="198"/>
        <v>0</v>
      </c>
      <c r="AI182" s="44">
        <f t="shared" si="199"/>
        <v>0</v>
      </c>
      <c r="AJ182" s="35">
        <f t="shared" si="185"/>
        <v>0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0</v>
      </c>
      <c r="AL182" s="57">
        <v>0</v>
      </c>
      <c r="AM182" s="57">
        <v>0</v>
      </c>
      <c r="AN182" s="61">
        <f t="shared" si="186"/>
        <v>0</v>
      </c>
      <c r="AO182" s="40">
        <f t="shared" si="200"/>
        <v>0</v>
      </c>
      <c r="AP182" s="40">
        <f t="shared" si="201"/>
        <v>0</v>
      </c>
      <c r="AQ182" s="44">
        <f t="shared" si="202"/>
        <v>0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0</v>
      </c>
      <c r="O183" s="57">
        <v>0</v>
      </c>
      <c r="P183" s="61">
        <f t="shared" si="182"/>
        <v>0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0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0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0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0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0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0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 t="s">
        <v>754</v>
      </c>
      <c r="J184" s="212" t="s">
        <v>754</v>
      </c>
      <c r="K184" s="217" t="str">
        <f t="shared" si="188"/>
        <v/>
      </c>
      <c r="L184" s="34">
        <f t="shared" si="181"/>
        <v>0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0</v>
      </c>
      <c r="N184" s="57">
        <v>0</v>
      </c>
      <c r="O184" s="57">
        <v>0</v>
      </c>
      <c r="P184" s="61">
        <f t="shared" si="182"/>
        <v>0</v>
      </c>
      <c r="Q184" s="40">
        <f t="shared" si="189"/>
        <v>0</v>
      </c>
      <c r="R184" s="40">
        <f t="shared" si="190"/>
        <v>0</v>
      </c>
      <c r="S184" s="44">
        <f t="shared" si="191"/>
        <v>0</v>
      </c>
      <c r="T184" s="35">
        <f t="shared" si="192"/>
        <v>0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0</v>
      </c>
      <c r="V184" s="57">
        <v>0</v>
      </c>
      <c r="W184" s="57">
        <v>0</v>
      </c>
      <c r="X184" s="61">
        <f t="shared" si="183"/>
        <v>0</v>
      </c>
      <c r="Y184" s="40">
        <f t="shared" si="193"/>
        <v>0</v>
      </c>
      <c r="Z184" s="40">
        <f t="shared" si="194"/>
        <v>0</v>
      </c>
      <c r="AA184" s="44">
        <f t="shared" si="195"/>
        <v>0</v>
      </c>
      <c r="AB184" s="35">
        <f t="shared" si="196"/>
        <v>0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0</v>
      </c>
      <c r="AD184" s="57">
        <v>0</v>
      </c>
      <c r="AE184" s="57">
        <v>0</v>
      </c>
      <c r="AF184" s="61">
        <f t="shared" si="184"/>
        <v>0</v>
      </c>
      <c r="AG184" s="40">
        <f t="shared" si="197"/>
        <v>0</v>
      </c>
      <c r="AH184" s="40">
        <f t="shared" si="198"/>
        <v>0</v>
      </c>
      <c r="AI184" s="44">
        <f t="shared" si="199"/>
        <v>0</v>
      </c>
      <c r="AJ184" s="35">
        <f t="shared" si="185"/>
        <v>0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0</v>
      </c>
      <c r="AL184" s="57">
        <v>0</v>
      </c>
      <c r="AM184" s="57">
        <v>0</v>
      </c>
      <c r="AN184" s="61">
        <f t="shared" si="186"/>
        <v>0</v>
      </c>
      <c r="AO184" s="40">
        <f t="shared" si="200"/>
        <v>0</v>
      </c>
      <c r="AP184" s="40">
        <f t="shared" si="201"/>
        <v>0</v>
      </c>
      <c r="AQ184" s="44">
        <f t="shared" si="202"/>
        <v>0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0</v>
      </c>
      <c r="O186" s="57">
        <v>0</v>
      </c>
      <c r="P186" s="61">
        <f t="shared" si="182"/>
        <v>0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0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0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0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0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0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0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0</v>
      </c>
      <c r="O187" s="57">
        <v>0</v>
      </c>
      <c r="P187" s="61">
        <f t="shared" si="182"/>
        <v>0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0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0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0</v>
      </c>
      <c r="O188" s="57">
        <v>0</v>
      </c>
      <c r="P188" s="61">
        <f t="shared" si="182"/>
        <v>0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0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0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0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0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0</v>
      </c>
      <c r="K196" s="41" t="str">
        <f>IFERROR(J196/I196,"")</f>
        <v/>
      </c>
      <c r="L196" s="41">
        <f>SUM(L176:L195)</f>
        <v>0</v>
      </c>
      <c r="M196" s="41">
        <f>IFERROR(S196/P196,0)</f>
        <v>0</v>
      </c>
      <c r="N196" s="41">
        <f t="shared" ref="N196:T196" si="203">SUM(N176:N195)</f>
        <v>0</v>
      </c>
      <c r="O196" s="41">
        <f t="shared" si="203"/>
        <v>0</v>
      </c>
      <c r="P196" s="41">
        <f t="shared" si="203"/>
        <v>0</v>
      </c>
      <c r="Q196" s="41">
        <f t="shared" si="203"/>
        <v>0</v>
      </c>
      <c r="R196" s="41">
        <f t="shared" si="203"/>
        <v>0</v>
      </c>
      <c r="S196" s="45">
        <f t="shared" si="203"/>
        <v>0</v>
      </c>
      <c r="T196" s="41">
        <f t="shared" si="203"/>
        <v>0</v>
      </c>
      <c r="U196" s="41">
        <f>IFERROR(AA196/X196,0)</f>
        <v>0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0</v>
      </c>
      <c r="Y196" s="41">
        <f t="shared" si="204"/>
        <v>0</v>
      </c>
      <c r="Z196" s="41">
        <f t="shared" si="204"/>
        <v>0</v>
      </c>
      <c r="AA196" s="45">
        <f t="shared" si="204"/>
        <v>0</v>
      </c>
      <c r="AB196" s="41">
        <f t="shared" si="204"/>
        <v>0</v>
      </c>
      <c r="AC196" s="41">
        <f>IFERROR(AI196/AF196,0)</f>
        <v>0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0</v>
      </c>
      <c r="AG196" s="41">
        <f t="shared" si="205"/>
        <v>0</v>
      </c>
      <c r="AH196" s="41">
        <f t="shared" si="205"/>
        <v>0</v>
      </c>
      <c r="AI196" s="45">
        <f t="shared" si="205"/>
        <v>0</v>
      </c>
      <c r="AJ196" s="41">
        <f t="shared" si="205"/>
        <v>0</v>
      </c>
      <c r="AK196" s="41">
        <f>IFERROR(AQ196/AN196,0)</f>
        <v>0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0</v>
      </c>
      <c r="AO196" s="41">
        <f t="shared" si="206"/>
        <v>0</v>
      </c>
      <c r="AP196" s="41">
        <f t="shared" si="206"/>
        <v>0</v>
      </c>
      <c r="AQ196" s="45">
        <f t="shared" si="206"/>
        <v>0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0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0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0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0</v>
      </c>
      <c r="T198" s="39"/>
      <c r="U198" s="39"/>
      <c r="V198" s="53"/>
      <c r="W198" s="53"/>
      <c r="X198" s="110"/>
      <c r="Y198" s="39"/>
      <c r="Z198" s="39"/>
      <c r="AA198" s="54">
        <f>AA197-AA196</f>
        <v>0</v>
      </c>
      <c r="AB198" s="39"/>
      <c r="AC198" s="53"/>
      <c r="AD198" s="53"/>
      <c r="AE198" s="110"/>
      <c r="AF198" s="39"/>
      <c r="AG198" s="39"/>
      <c r="AH198" s="39"/>
      <c r="AI198" s="54">
        <f>AI197-AI196</f>
        <v>0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0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UEMllDR9lEWI0z1We0m1F4aPR93HLCzTljFH5w6MfSabqX2NbH55hcbs/AquLnMreeRMRMf0bs/VWQsqe5mPmg==" saltValue="JGSh71Yoq2mVcPqlYlVT6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Independent Police Investigative Directorate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20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42671.50092071759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NAT_HRBP__42671.5009207176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HRBP-Vote20.xlsx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2006/metadata/properties"/>
    <ds:schemaRef ds:uri="df7ca258-5e24-45de-bd31-dbc76bc6765a"/>
    <ds:schemaRef ds:uri="http://schemas.microsoft.com/sharepoint/v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